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C:\Users\Milena Hereda\Desktop\PAD 9668-2019 Contratação de Serviço de Telefonia\Edital\"/>
    </mc:Choice>
  </mc:AlternateContent>
  <xr:revisionPtr revIDLastSave="0" documentId="8_{4D2835A1-41A1-4CED-9CC0-626611621262}" xr6:coauthVersionLast="45" xr6:coauthVersionMax="45" xr10:uidLastSave="{00000000-0000-0000-0000-000000000000}"/>
  <bookViews>
    <workbookView xWindow="-120" yWindow="-120" windowWidth="20730" windowHeight="11160" tabRatio="500" activeTab="6" xr2:uid="{00000000-000D-0000-FFFF-FFFF00000000}"/>
  </bookViews>
  <sheets>
    <sheet name="Item1" sheetId="1" r:id="rId1"/>
    <sheet name="Item2" sheetId="2" r:id="rId2"/>
    <sheet name="Item3" sheetId="3" r:id="rId3"/>
    <sheet name="Item4" sheetId="4" r:id="rId4"/>
    <sheet name="Item5" sheetId="5" r:id="rId5"/>
    <sheet name="Anexo E" sheetId="6" r:id="rId6"/>
    <sheet name="Proposta" sheetId="7" r:id="rId7"/>
  </sheets>
  <definedNames>
    <definedName name="_xlnm.Print_Area" localSheetId="5">'Anexo E'!$A$1:$G$25</definedName>
    <definedName name="_xlnm.Print_Area" localSheetId="0">Item1!$A$1:$F$41</definedName>
    <definedName name="_xlnm.Print_Area" localSheetId="1">Item2!$A$1:$G$55</definedName>
    <definedName name="_xlnm.Print_Area" localSheetId="2">Item3!$A$1:$G$56</definedName>
    <definedName name="_xlnm.Print_Area" localSheetId="3">Item4!$A$1:$G$32</definedName>
    <definedName name="_xlnm.Print_Area" localSheetId="4">Item5!$A$1:$F$16</definedName>
    <definedName name="_xlnm.Print_Area" localSheetId="6">Proposta!$A$1:$I$48</definedName>
    <definedName name="_xlnm.Print_Titles" localSheetId="6">Proposta!$1:$10</definedName>
  </definedNames>
  <calcPr calcId="181029"/>
  <fileRecoveryPr repairLoad="1"/>
  <extLst>
    <ext xmlns:xcalcf="http://schemas.microsoft.com/office/spreadsheetml/2018/calcfeatures" uri="{B58B0392-4F1F-4190-BB64-5DF3571DCE5F}">
      <xcalcf:calcFeatures>
        <xcalcf:feature name="microsoft.com:RD"/>
        <xcalcf:feature name="microsoft.com:FV"/>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21" i="6" l="1"/>
  <c r="F22" i="6" s="1"/>
  <c r="H28" i="7" s="1"/>
  <c r="F13" i="6"/>
  <c r="F14" i="6" s="1"/>
  <c r="H23" i="7" s="1"/>
  <c r="F6" i="6"/>
  <c r="H18" i="7" s="1"/>
  <c r="D12" i="5"/>
  <c r="E12" i="5" s="1"/>
  <c r="D11" i="5"/>
  <c r="E11" i="5" s="1"/>
  <c r="D10" i="5"/>
  <c r="E10" i="5" s="1"/>
  <c r="D9" i="5"/>
  <c r="E9" i="5" s="1"/>
  <c r="D6" i="5"/>
  <c r="E6" i="5" s="1"/>
  <c r="D5" i="5"/>
  <c r="D4" i="5"/>
  <c r="E4" i="5" s="1"/>
  <c r="F27" i="4"/>
  <c r="C27" i="4"/>
  <c r="F26" i="4"/>
  <c r="C26" i="4"/>
  <c r="F25" i="4"/>
  <c r="C25" i="4"/>
  <c r="F24" i="4"/>
  <c r="C24" i="4"/>
  <c r="F23" i="4"/>
  <c r="C23" i="4"/>
  <c r="F22" i="4"/>
  <c r="C22" i="4"/>
  <c r="F11" i="4"/>
  <c r="C11" i="4"/>
  <c r="F10" i="4"/>
  <c r="C10" i="4"/>
  <c r="F9" i="4"/>
  <c r="C9" i="4"/>
  <c r="F8" i="4"/>
  <c r="C8" i="4"/>
  <c r="F7" i="4"/>
  <c r="C7" i="4"/>
  <c r="F6" i="4"/>
  <c r="C6" i="4"/>
  <c r="F51" i="3"/>
  <c r="F50" i="3"/>
  <c r="F42" i="3"/>
  <c r="F43" i="3" s="1"/>
  <c r="F37" i="3"/>
  <c r="C37" i="3"/>
  <c r="F36" i="3"/>
  <c r="C36" i="3"/>
  <c r="F35" i="3"/>
  <c r="C35" i="3"/>
  <c r="F23" i="3"/>
  <c r="F22" i="3"/>
  <c r="F21" i="3"/>
  <c r="F13" i="3"/>
  <c r="F14" i="3" s="1"/>
  <c r="F8" i="3"/>
  <c r="C8" i="3"/>
  <c r="F7" i="3"/>
  <c r="C7" i="3"/>
  <c r="F50" i="2"/>
  <c r="F49" i="2"/>
  <c r="F41" i="2"/>
  <c r="F42" i="2" s="1"/>
  <c r="F36" i="2"/>
  <c r="F37" i="2" s="1"/>
  <c r="C36" i="2"/>
  <c r="F35" i="2"/>
  <c r="C35" i="2"/>
  <c r="F23" i="2"/>
  <c r="F22" i="2"/>
  <c r="F21" i="2"/>
  <c r="F13" i="2"/>
  <c r="F14" i="2" s="1"/>
  <c r="F8" i="2"/>
  <c r="C8" i="2"/>
  <c r="F7" i="2"/>
  <c r="C7" i="2"/>
  <c r="F37" i="1"/>
  <c r="F32" i="1"/>
  <c r="C32" i="1"/>
  <c r="F31" i="1"/>
  <c r="C31" i="1"/>
  <c r="E20" i="1"/>
  <c r="E19" i="1"/>
  <c r="F13" i="1"/>
  <c r="F8" i="1"/>
  <c r="C8" i="1"/>
  <c r="F7" i="1"/>
  <c r="C7" i="1"/>
  <c r="F12" i="4" l="1"/>
  <c r="D13" i="5"/>
  <c r="D7" i="5"/>
  <c r="F28" i="4"/>
  <c r="F31" i="4" s="1"/>
  <c r="H34" i="7" s="1"/>
  <c r="F52" i="3"/>
  <c r="F38" i="3"/>
  <c r="F44" i="3" s="1"/>
  <c r="F9" i="3"/>
  <c r="F15" i="3" s="1"/>
  <c r="F51" i="2"/>
  <c r="F43" i="2"/>
  <c r="F9" i="2"/>
  <c r="F15" i="2" s="1"/>
  <c r="F33" i="1"/>
  <c r="F38" i="1" s="1"/>
  <c r="E21" i="1"/>
  <c r="F9" i="1"/>
  <c r="F14" i="1" s="1"/>
  <c r="F24" i="3"/>
  <c r="F24" i="2"/>
  <c r="F15" i="4"/>
  <c r="H33" i="7" s="1"/>
  <c r="E13" i="5"/>
  <c r="E5" i="5"/>
  <c r="E7" i="5" s="1"/>
  <c r="E14" i="5" l="1"/>
  <c r="H37" i="7" s="1"/>
  <c r="H35" i="7"/>
  <c r="F27" i="3"/>
  <c r="H29" i="7" s="1"/>
  <c r="F55" i="3"/>
  <c r="H30" i="7" s="1"/>
  <c r="H31" i="7" s="1"/>
  <c r="F41" i="1"/>
  <c r="H20" i="7" s="1"/>
  <c r="F23" i="1"/>
  <c r="H19" i="7" s="1"/>
  <c r="F54" i="2"/>
  <c r="H25" i="7" s="1"/>
  <c r="F27" i="2"/>
  <c r="H24" i="7" s="1"/>
  <c r="H26" i="7" l="1"/>
  <c r="H21" i="7"/>
  <c r="H39" i="7" l="1"/>
</calcChain>
</file>

<file path=xl/sharedStrings.xml><?xml version="1.0" encoding="utf-8"?>
<sst xmlns="http://schemas.openxmlformats.org/spreadsheetml/2006/main" count="370" uniqueCount="174">
  <si>
    <r>
      <rPr>
        <b/>
        <sz val="12"/>
        <color rgb="FF000000"/>
        <rFont val="Times New Roman"/>
        <family val="1"/>
        <charset val="1"/>
      </rPr>
      <t xml:space="preserve">PLANILHA A-1: TABELA DETALHADA DE FORMAÇÃO DE PREÇOS EM ANO NÃO ELEITORAL: </t>
    </r>
    <r>
      <rPr>
        <sz val="12"/>
        <color rgb="FF000000"/>
        <rFont val="Times New Roman"/>
        <family val="1"/>
        <charset val="1"/>
      </rPr>
      <t>Estimativa de tráfego para ligações locais. O licitante deverá apresentar esta tabela preenchida inclusive com os valores referentes a assinaturas e despesas de instalação, além de outras informações que julgar pertinentes.</t>
    </r>
  </si>
  <si>
    <t>PLANILHA A-1 – ITEM 1</t>
  </si>
  <si>
    <t>Consumo estimado</t>
  </si>
  <si>
    <t>Ligações locais</t>
  </si>
  <si>
    <t>quantidade estimada de minutos por mês</t>
  </si>
  <si>
    <t>quantidade estimada de minutos por ano</t>
  </si>
  <si>
    <t>preço unitário por minuto com impostos</t>
  </si>
  <si>
    <t>desconto ofertado
( % )</t>
  </si>
  <si>
    <t>Preço mensal com impostos</t>
  </si>
  <si>
    <t>A</t>
  </si>
  <si>
    <t>B=Ax12</t>
  </si>
  <si>
    <t>C</t>
  </si>
  <si>
    <t>D</t>
  </si>
  <si>
    <t>E=Ax{Cx[1-(D/100)]}</t>
  </si>
  <si>
    <t>tráfego fixo-fixo</t>
  </si>
  <si>
    <t>tráfego fixo-móvel (VC-1)</t>
  </si>
  <si>
    <t>Subtotal consumo estimado mensal (F):</t>
  </si>
  <si>
    <t>Custos fixos estimados</t>
  </si>
  <si>
    <t>Assinatura básica - troncos E1 e faixas DDR, já considerando desconto ofertado</t>
  </si>
  <si>
    <t>Outros (detalhar), já considerando desconto ofertado</t>
  </si>
  <si>
    <t>Subtotal custos fixos mensais estimados(G):</t>
  </si>
  <si>
    <t>TOTAL A-1: Valor mensal estimado em ano não eleitoral (H = F + G):</t>
  </si>
  <si>
    <t>• São admitidos itens com valor zero</t>
  </si>
  <si>
    <t>Instalação de Troncos E1 adicionais (troncos digitais)</t>
  </si>
  <si>
    <t>Serviços Eventuais (J)</t>
  </si>
  <si>
    <t>Estimativa</t>
  </si>
  <si>
    <t>Valor Unitário (R$)</t>
  </si>
  <si>
    <t>Valor Anual (R$)</t>
  </si>
  <si>
    <t>Instalação Feixe E1</t>
  </si>
  <si>
    <t>Assinatura Feixe E1</t>
  </si>
  <si>
    <t>Subtotal (J)</t>
  </si>
  <si>
    <t>Valor anual estimado da proposta em ano não eleitoral
(H X 12) +  J:</t>
  </si>
  <si>
    <r>
      <rPr>
        <b/>
        <sz val="12"/>
        <color rgb="FF000000"/>
        <rFont val="Times New Roman"/>
        <family val="1"/>
        <charset val="1"/>
      </rPr>
      <t xml:space="preserve">PLANILHA A-2: TABELA DETALHADA DE FORMAÇÃO DE PREÇOS EM PERÍODO ELEITORAL: </t>
    </r>
    <r>
      <rPr>
        <sz val="12"/>
        <color rgb="FF000000"/>
        <rFont val="Times New Roman"/>
        <family val="1"/>
        <charset val="1"/>
      </rPr>
      <t>Estimativa de tráfego para ligações locais. O licitante deverá apresentar esta tabela preenchida inclusive com os valores referentes a assinaturas e despesas de instalação, além de outras informações que julgar pertinentes.</t>
    </r>
  </si>
  <si>
    <t>PLANILHA A-2 – ITEM 1 - PERÍODO ELEITORAL</t>
  </si>
  <si>
    <t>quantidade estimada de minutos no período eleitoral</t>
  </si>
  <si>
    <t>J</t>
  </si>
  <si>
    <t>K=Jx6</t>
  </si>
  <si>
    <t>L=Jx{Cx[1-(D/100)]}</t>
  </si>
  <si>
    <t>Subtotal consumo estimado mensal (M):</t>
  </si>
  <si>
    <t>TOTAL A-2: Valor mensal estimado em período eleitoral (N = M + G):</t>
  </si>
  <si>
    <t>Valor anual estimado da proposta em ano eleitoral
[(H x N) x 6] + J:</t>
  </si>
  <si>
    <r>
      <rPr>
        <b/>
        <u/>
        <sz val="12"/>
        <color rgb="FF000000"/>
        <rFont val="Times New Roman"/>
        <family val="1"/>
        <charset val="1"/>
      </rPr>
      <t>PLANILHA B-1:</t>
    </r>
    <r>
      <rPr>
        <b/>
        <sz val="12"/>
        <color rgb="FF000000"/>
        <rFont val="Times New Roman"/>
        <family val="1"/>
        <charset val="1"/>
      </rPr>
      <t xml:space="preserve"> TABELA DETALHADA DE FORMAÇÃO DE PREÇOS EM ANO NÃO ELEITORAL:</t>
    </r>
    <r>
      <rPr>
        <sz val="12"/>
        <color rgb="FF000000"/>
        <rFont val="Times New Roman"/>
        <family val="1"/>
        <charset val="1"/>
      </rPr>
      <t xml:space="preserve"> Estimativa de tráfego para ligações locais e demais serviços. O licitante deverá apresentar esta tabela preenchida, além de outras informações que julgar pertinentes.</t>
    </r>
  </si>
  <si>
    <t>PLANILHA B-1 – ITEM 2</t>
  </si>
  <si>
    <t>Custos fixos mensais estimados</t>
  </si>
  <si>
    <t>Serviço</t>
  </si>
  <si>
    <t>quantidade estimada</t>
  </si>
  <si>
    <t>preço unitário com impostos</t>
  </si>
  <si>
    <t>G</t>
  </si>
  <si>
    <t>H</t>
  </si>
  <si>
    <t>I=GxH</t>
  </si>
  <si>
    <t>assinatura não residencial</t>
  </si>
  <si>
    <t>Subtotal custos fixos mensais estimados(J):</t>
  </si>
  <si>
    <t>TOTAL B-1: Valor mensal estimado em ano não eleitoral (K = F + J):</t>
  </si>
  <si>
    <t>Custos eventuais estimados - item 2</t>
  </si>
  <si>
    <t>quantidade anual estimada</t>
  </si>
  <si>
    <t>Preço total com impostos</t>
  </si>
  <si>
    <t>L</t>
  </si>
  <si>
    <t>M</t>
  </si>
  <si>
    <t>N=LxM</t>
  </si>
  <si>
    <t>instalação de linha telefônica eventual</t>
  </si>
  <si>
    <t>diária de locação de linha eventual</t>
  </si>
  <si>
    <t>mudança de endereço de linha telefônica permanente</t>
  </si>
  <si>
    <t>TOTAL B-1: Valor anual custos eventuais estimados (P):</t>
  </si>
  <si>
    <t>Valor anual estimado da proposta, ano não eleitoral
(Kx12)+P</t>
  </si>
  <si>
    <r>
      <rPr>
        <b/>
        <u/>
        <sz val="12"/>
        <color rgb="FF000000"/>
        <rFont val="Times New Roman"/>
        <family val="1"/>
        <charset val="1"/>
      </rPr>
      <t>PLANILHA B-2:</t>
    </r>
    <r>
      <rPr>
        <b/>
        <sz val="12"/>
        <color rgb="FF000000"/>
        <rFont val="Times New Roman"/>
        <family val="1"/>
        <charset val="1"/>
      </rPr>
      <t xml:space="preserve"> TABELA DETALHADA DE FORMAÇÃO DE PREÇOS EM PERÍODO ELEITORAL: </t>
    </r>
    <r>
      <rPr>
        <sz val="12"/>
        <color rgb="FF000000"/>
        <rFont val="Times New Roman"/>
        <family val="1"/>
        <charset val="1"/>
      </rPr>
      <t>Apenas para fins de estimativa do valor contratual em ano eleitoral, durante os meses de junho a novembro deve ser considerado o valor constante desta planilha, contendo o perfil estimativo do tráfego mensal e demais serviços durante o período eleitoral. O valor unitário de cada serviço deverá ser o mesmo da planilha B-1.</t>
    </r>
  </si>
  <si>
    <t>PLANILHA B-2 – ITEM 2</t>
  </si>
  <si>
    <t>Consumo estimado em período eleitoral</t>
  </si>
  <si>
    <t>U</t>
  </si>
  <si>
    <t>V=Ux6</t>
  </si>
  <si>
    <t>W=Ux{Cx[1-(D/100)]}</t>
  </si>
  <si>
    <t>Subtotal consumo estimado mensal em período eleitoral (X):</t>
  </si>
  <si>
    <t>Subtotal custos fixos mensais estimados em período eleitoral (J):</t>
  </si>
  <si>
    <t>TOTAL B-2: Valor mensal estimado em período eleitoral (Y = X + J):</t>
  </si>
  <si>
    <t>Custos eventuais estimados em período eleitoral - item 2</t>
  </si>
  <si>
    <t>Z</t>
  </si>
  <si>
    <t>AA=ZxM</t>
  </si>
  <si>
    <t>instalação de linha telefônica eventual, além das previstas em ano não eleitoral</t>
  </si>
  <si>
    <t>TOTAL B-2: Valor anual custos eventuais adicionais estimados em período eleitoral (BB):</t>
  </si>
  <si>
    <t>Valor anual estimado da proposta em ano eleitoral
[(K+Y)x6]+P+BB</t>
  </si>
  <si>
    <t>PLANILHA B-1 – ITEM 3</t>
  </si>
  <si>
    <t>Custos eventuais estimados - item 3</t>
  </si>
  <si>
    <t>PLANILHA B-2 – ITEM 3</t>
  </si>
  <si>
    <t>a cobrar móvel-fixo (VC-1)</t>
  </si>
  <si>
    <t>Custos eventuais estimados em período eleitoral - item 3</t>
  </si>
  <si>
    <r>
      <rPr>
        <b/>
        <u/>
        <sz val="12"/>
        <color rgb="FF000000"/>
        <rFont val="Times New Roman"/>
        <family val="1"/>
        <charset val="1"/>
      </rPr>
      <t>PLANILHA C-1:</t>
    </r>
    <r>
      <rPr>
        <b/>
        <sz val="12"/>
        <color rgb="FF000000"/>
        <rFont val="Times New Roman"/>
        <family val="1"/>
        <charset val="1"/>
      </rPr>
      <t xml:space="preserve"> TABELA DETALHADA DE FORMAÇÃO DE PREÇOS EM ANO NÃO ELEITORAL:</t>
    </r>
    <r>
      <rPr>
        <sz val="12"/>
        <color rgb="FF000000"/>
        <rFont val="Times New Roman"/>
        <family val="1"/>
        <charset val="1"/>
      </rPr>
      <t>Estimativa de tráfego para ligações de longa distância nacional (LDN).</t>
    </r>
  </si>
  <si>
    <t>PLANILHA C-1 – ITEM 4</t>
  </si>
  <si>
    <t>Ligações longa distância nacional - LDN</t>
  </si>
  <si>
    <t>fixo-fixo degrau 1</t>
  </si>
  <si>
    <t>fixo-fixo degrau 2</t>
  </si>
  <si>
    <t>fixo-fixo degrau 3</t>
  </si>
  <si>
    <t>fixo-fixo degrau 4</t>
  </si>
  <si>
    <t>fixo-móvel (VC-2)</t>
  </si>
  <si>
    <t>fixo-móvel (VC-3)</t>
  </si>
  <si>
    <t>TOTAL C-1: Valor mensal estimado em ano não eleitoral (F):</t>
  </si>
  <si>
    <t>Valor anual estimado da proposta, ano não eleitoral
Fx12</t>
  </si>
  <si>
    <r>
      <rPr>
        <b/>
        <u/>
        <sz val="12"/>
        <color rgb="FF000000"/>
        <rFont val="Times New Roman"/>
        <family val="1"/>
        <charset val="1"/>
      </rPr>
      <t>PLANILHA C-2:</t>
    </r>
    <r>
      <rPr>
        <b/>
        <sz val="12"/>
        <color rgb="FF000000"/>
        <rFont val="Times New Roman"/>
        <family val="1"/>
        <charset val="1"/>
      </rPr>
      <t xml:space="preserve"> TABELA DETALHADA DE FORMAÇÃO DE PREÇOS EM PERÍODO ELEITORAL: </t>
    </r>
    <r>
      <rPr>
        <sz val="12"/>
        <color rgb="FF000000"/>
        <rFont val="Times New Roman"/>
        <family val="1"/>
        <charset val="1"/>
      </rPr>
      <t>Apenas para fins de estimativa do valor contratual em ano eleitoral, durante os meses de junho a novembro deve ser considerado o valor constante desta planilha, contendo o perfil estimativo do tráfego mensal do TRE-BA durante o período eleitoral. O valor unitário de cada serviço deverá ser o mesmo da planilha C-1.</t>
    </r>
  </si>
  <si>
    <t>PLANILHA C-2 – ITEM 4 - PERÍODO ELEITORAL</t>
  </si>
  <si>
    <t>H=Gx6</t>
  </si>
  <si>
    <t>I=Gx{Cx[1-(D/100)]}</t>
  </si>
  <si>
    <t>TOTAL C-2: Valor mensal estimado em período eleitoral (J):</t>
  </si>
  <si>
    <t>Valor anual estimado da proposta em ano eleitoral
(F+J)x6</t>
  </si>
  <si>
    <t>ANEXO D – ITEM 5 – SERVIÇOS DE TARIFAÇÃO REVERSA (0800)</t>
  </si>
  <si>
    <t>Assinaturas e instalação</t>
  </si>
  <si>
    <t>Quantidade</t>
  </si>
  <si>
    <t>Valor Unitário</t>
  </si>
  <si>
    <t>Subtotal mensal</t>
  </si>
  <si>
    <t>Subtotal 12 meses</t>
  </si>
  <si>
    <t>Instalação 0800</t>
  </si>
  <si>
    <t>Assinatura de 0800</t>
  </si>
  <si>
    <t>Facilidade de rede inteligente</t>
  </si>
  <si>
    <t>Total Assinatura, Instalação e Facilidades</t>
  </si>
  <si>
    <t>Tipos de Ligação</t>
  </si>
  <si>
    <t>Minutos/mês (estimado)</t>
  </si>
  <si>
    <t>Valor/Minuto</t>
  </si>
  <si>
    <t>Subtotal (12 meses)</t>
  </si>
  <si>
    <t>ORIGEM LOCAL – FIXO</t>
  </si>
  <si>
    <t>ORIGEM LOCAL – MÓVEL</t>
  </si>
  <si>
    <t>ORIGEM LDN FIXO (Longa Distância)</t>
  </si>
  <si>
    <t>ORIGEM LDN MÓVEL (Longa Distância)</t>
  </si>
  <si>
    <t>Totais Tráfego</t>
  </si>
  <si>
    <t>TOTAL 12 MESES (ASSINATURA E TRÁFEGO)</t>
  </si>
  <si>
    <t>ANEXO E - CUSTOS INICIAIS DE IMPLANTAÇÃO</t>
  </si>
  <si>
    <t>Custos iniciais de implantação (*) – ITEM 1</t>
  </si>
  <si>
    <t>Preço único com impostos</t>
  </si>
  <si>
    <t>Taxa instalação dos troncos E1 e faixas DDE, já considerando desconto ofertado</t>
  </si>
  <si>
    <t>TOTAL A-1: Custos iniciais de implantação (I):</t>
  </si>
  <si>
    <t>(*) O custo inicial relativa à implantação será cobrado uma única vez, no início do ajuste, não será devido caso a licitante seja a atual prestadora do serviço ao TRE-BA, não sendo devido também quando da eventual prorrogação da vigência contratual</t>
  </si>
  <si>
    <t>Custos iniciais de implantação (*) – ITEM 2</t>
  </si>
  <si>
    <t>Q</t>
  </si>
  <si>
    <t>R</t>
  </si>
  <si>
    <t>S=QxR</t>
  </si>
  <si>
    <t>Instalação de linhas telefônicas permanentes</t>
  </si>
  <si>
    <t>TOTAL B-1: Custos iniciais de implantação (T):</t>
  </si>
  <si>
    <t>(*) O custo inicial relativo à instalação de linhas telefônicas permanentes será cobrado uma única vez, quando da instalação de cada linha nova e não será devido caso a licitante seja a atual prestadora do serviço ao TRE-BA, exclusivamente no caso de linhas já instaladas.</t>
  </si>
  <si>
    <t>Custos iniciais de implantação (*) – ITEM 3</t>
  </si>
  <si>
    <t>TOTAL B-1: Custos iniciais de implantação (Z):</t>
  </si>
  <si>
    <t>Poder Judiciário</t>
  </si>
  <si>
    <t xml:space="preserve">Tribunal Regional Eleitoral </t>
  </si>
  <si>
    <t>Secretaria de Gestão Administrativa e de Serviços</t>
  </si>
  <si>
    <t>Coordenadoria de Aquisições, Material e Patrimônio</t>
  </si>
  <si>
    <t>Seção de Análise e Aquisições</t>
  </si>
  <si>
    <t>PROPOSTA-PADRÃO</t>
  </si>
  <si>
    <t>RAZÃO SOCIAL</t>
  </si>
  <si>
    <t>CNPJ/MF Nº</t>
  </si>
  <si>
    <t>ENDEREÇO</t>
  </si>
  <si>
    <t>TELEFONE</t>
  </si>
  <si>
    <t>MUNICÍPIO:</t>
  </si>
  <si>
    <t>E MAIL</t>
  </si>
  <si>
    <t>ITEM</t>
  </si>
  <si>
    <t>VALOR TOTAL</t>
  </si>
  <si>
    <t>Total da proposta:</t>
  </si>
  <si>
    <t>Declaro estar ciente de todas as condições estabelecidas no Termo de Referência que acompanhou a proposta-padrão na mensagem eletrônica encaminhada pelo TRE-BA</t>
  </si>
  <si>
    <r>
      <rPr>
        <b/>
        <sz val="9"/>
        <color rgb="FF000000"/>
        <rFont val="Arial"/>
        <family val="2"/>
        <charset val="1"/>
      </rPr>
      <t>VALIDADE DA PROPOSTA:</t>
    </r>
    <r>
      <rPr>
        <b/>
        <i/>
        <sz val="9"/>
        <color rgb="FF000000"/>
        <rFont val="Arial"/>
        <family val="2"/>
        <charset val="1"/>
      </rPr>
      <t xml:space="preserve"> </t>
    </r>
    <r>
      <rPr>
        <b/>
        <sz val="9"/>
        <color rgb="FF000000"/>
        <rFont val="Arial"/>
        <family val="2"/>
        <charset val="1"/>
      </rPr>
      <t>60 (sessenta) dias (artigo 64, § 3º, da Lei 8.666/93).</t>
    </r>
  </si>
  <si>
    <t>........................................................... (local), em ............ de ................................. de 2018</t>
  </si>
  <si>
    <t>Assinatura:...................................................................................................................................................................</t>
  </si>
  <si>
    <t>Nome:..........................................................................................................................................................................</t>
  </si>
  <si>
    <t>Empresa:.....................................................................................................................................................................</t>
  </si>
  <si>
    <t>ESPECIFICAÇÃO</t>
  </si>
  <si>
    <t>Custos iniciais de implantação (Anexo E)</t>
  </si>
  <si>
    <t>Ano não eleitoral</t>
  </si>
  <si>
    <t>Ano eleitoral</t>
  </si>
  <si>
    <t>Serviço Telefônico Fixo Comutado (STFC), na modalidade LOCAL fixo-fixo e fixo-móvel (VC1) para o Edifício-Sede e anexos, através de entroncamentos digitais E1, englobando infraestrutura (interconexão de troncos) e tráfego telefônico local</t>
  </si>
  <si>
    <t>Serviço Telefônico Fixo Comutado (STFC), na modalidade LOCAL fixo-fixo e fixo-móvel (VC1), com o fornecimento e instalação de LINHAS TELEFÔNICAS ANALÓGICAS, com capacidade para transmissão e recepção de fax bem como conexão de modem, permanentes e eventuais, para acesso à rede pública de telefonia, a serem instaladas no Edifício-Sede, anexos e Centro de Apoio Técnico (Capital), Fóruns Eleitorais e Cartórios Eleitorais, bem como em quaisquer endereços onde funcionem unidades do TRE-BA nos municípios de Salvador, Alagoinhas, Camaçari, Feira de Santana, Lauro de Freitas e Simões Filho, nos termos do Anexo B</t>
  </si>
  <si>
    <t>Total ano não eleitoral</t>
  </si>
  <si>
    <t>Total ano eleitoral</t>
  </si>
  <si>
    <t>Serviço Telefônico Fixo Comutado (STFC), na modalidade LOCAL fixo-fixo e fixo-móvel (VC1), com o fornecimento e instalação de LINHAS TELEFÔNICAS ANALÓGICAS, com capacidade para transmissão e recepção de fax bem como conexão de modem, permanentes e eventuais, para acesso à rede pública de telefonia, a serem instaladas nos Fóruns Eleitorais e Cartórios Eleitorais do interior, bem como em quaisquer endereços onde funcionem unidades do TRE-BA no estado da Bahia, nos municípios não contemplados no Item 2, nos termos do Anexo B</t>
  </si>
  <si>
    <t>Valor total do item 1</t>
  </si>
  <si>
    <t>Valor total do item 2</t>
  </si>
  <si>
    <t>Valor total do item 3</t>
  </si>
  <si>
    <t>Valor total do item 4</t>
  </si>
  <si>
    <t>Valor total do item 5</t>
  </si>
  <si>
    <t>Serviço Telefônico Fixo Comutado (STFC), na modalidade Longa Distância Nacional (LDN), contemplando o tráfego de todas as linhas fixas do TRE-BA, analógicas ou de entroncamento E1, permanentes ou eventuais, nos termos do anexo C</t>
  </si>
  <si>
    <t>Implementação do serviço de Discagem Direta Gratuita (0800) pelo período de 12 (doze) meses, com possibilidade de ativação eventual, temporária ou definitiva durante períodos eleitorais ou em qualquer outro período mediante solicitação prévia do Tribunal</t>
  </si>
  <si>
    <t>Contratação de Serviço Telefônico Fixo Comutado (STFC), bem como para prestação imediata, eventual ou temporária do serviço telefônico de discagem direta gratuita (0800), CONFORME TERMO DE REFERÊNCIA ANEXO: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</si>
</sst>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_-;_-@_-"/>
  </numFmts>
  <fonts count="16" x14ac:knownFonts="1">
    <font>
      <sz val="11"/>
      <color rgb="FF000000"/>
      <name val="Calibri"/>
      <family val="2"/>
      <charset val="1"/>
    </font>
    <font>
      <sz val="11"/>
      <color rgb="FF000000"/>
      <name val="Times New Roman"/>
      <family val="1"/>
      <charset val="1"/>
    </font>
    <font>
      <b/>
      <sz val="12"/>
      <color rgb="FF000000"/>
      <name val="Times New Roman"/>
      <family val="1"/>
      <charset val="1"/>
    </font>
    <font>
      <sz val="12"/>
      <color rgb="FF000000"/>
      <name val="Times New Roman"/>
      <family val="1"/>
      <charset val="1"/>
    </font>
    <font>
      <b/>
      <sz val="11"/>
      <color rgb="FF000000"/>
      <name val="Times New Roman"/>
      <family val="1"/>
      <charset val="1"/>
    </font>
    <font>
      <b/>
      <u/>
      <sz val="12"/>
      <color rgb="FF000000"/>
      <name val="Times New Roman"/>
      <family val="1"/>
      <charset val="1"/>
    </font>
    <font>
      <sz val="10"/>
      <color rgb="FF000000"/>
      <name val="Arial"/>
      <family val="2"/>
      <charset val="1"/>
    </font>
    <font>
      <sz val="8"/>
      <color rgb="FF000000"/>
      <name val="Arial"/>
      <family val="2"/>
      <charset val="1"/>
    </font>
    <font>
      <b/>
      <u/>
      <sz val="10"/>
      <color rgb="FF000000"/>
      <name val="Arial"/>
      <family val="2"/>
      <charset val="1"/>
    </font>
    <font>
      <b/>
      <sz val="8"/>
      <color rgb="FF000000"/>
      <name val="Arial"/>
      <family val="2"/>
      <charset val="1"/>
    </font>
    <font>
      <b/>
      <u/>
      <sz val="8"/>
      <color rgb="FF000000"/>
      <name val="Arial"/>
      <family val="2"/>
      <charset val="1"/>
    </font>
    <font>
      <sz val="9"/>
      <color rgb="FF000000"/>
      <name val="Arial"/>
      <family val="2"/>
      <charset val="1"/>
    </font>
    <font>
      <b/>
      <sz val="9"/>
      <color rgb="FF000000"/>
      <name val="Arial"/>
      <family val="2"/>
      <charset val="1"/>
    </font>
    <font>
      <b/>
      <i/>
      <sz val="9"/>
      <color rgb="FF000000"/>
      <name val="Arial"/>
      <family val="2"/>
      <charset val="1"/>
    </font>
    <font>
      <sz val="11"/>
      <color rgb="FF000000"/>
      <name val="Calibri"/>
      <family val="2"/>
      <charset val="1"/>
    </font>
    <font>
      <b/>
      <sz val="8"/>
      <color rgb="FF000000"/>
      <name val="Arial"/>
      <family val="2"/>
    </font>
  </fonts>
  <fills count="6">
    <fill>
      <patternFill patternType="none"/>
    </fill>
    <fill>
      <patternFill patternType="gray125"/>
    </fill>
    <fill>
      <patternFill patternType="solid">
        <fgColor rgb="FFBFBFBF"/>
        <bgColor rgb="FFD8D8D8"/>
      </patternFill>
    </fill>
    <fill>
      <patternFill patternType="solid">
        <fgColor rgb="FFD8D8D8"/>
        <bgColor rgb="FFD9D9D9"/>
      </patternFill>
    </fill>
    <fill>
      <patternFill patternType="solid">
        <fgColor rgb="FFD9D9D9"/>
        <bgColor rgb="FFD8D8D8"/>
      </patternFill>
    </fill>
    <fill>
      <patternFill patternType="solid">
        <fgColor rgb="FFFFFF00"/>
        <bgColor rgb="FFFFFF00"/>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bottom/>
      <diagonal/>
    </border>
    <border>
      <left style="hair">
        <color auto="1"/>
      </left>
      <right style="hair">
        <color auto="1"/>
      </right>
      <top style="hair">
        <color auto="1"/>
      </top>
      <bottom style="hair">
        <color auto="1"/>
      </bottom>
      <diagonal/>
    </border>
    <border>
      <left/>
      <right style="hair">
        <color auto="1"/>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indexed="64"/>
      </left>
      <right/>
      <top style="thin">
        <color indexed="64"/>
      </top>
      <bottom style="hair">
        <color auto="1"/>
      </bottom>
      <diagonal/>
    </border>
    <border>
      <left/>
      <right/>
      <top style="thin">
        <color indexed="64"/>
      </top>
      <bottom style="hair">
        <color auto="1"/>
      </bottom>
      <diagonal/>
    </border>
    <border>
      <left/>
      <right style="thin">
        <color indexed="64"/>
      </right>
      <top style="thin">
        <color indexed="64"/>
      </top>
      <bottom style="hair">
        <color auto="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164" fontId="14" fillId="0" borderId="0" applyBorder="0" applyProtection="0"/>
    <xf numFmtId="9" fontId="14" fillId="0" borderId="0" applyBorder="0" applyProtection="0"/>
  </cellStyleXfs>
  <cellXfs count="116">
    <xf numFmtId="0" fontId="0" fillId="0" borderId="0" xfId="0"/>
    <xf numFmtId="0" fontId="1" fillId="0" borderId="0" xfId="0" applyFont="1"/>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1" xfId="0" applyFont="1" applyBorder="1" applyAlignment="1">
      <alignment vertical="center" wrapText="1"/>
    </xf>
    <xf numFmtId="3" fontId="3" fillId="0" borderId="1" xfId="0" applyNumberFormat="1" applyFont="1" applyBorder="1" applyAlignment="1">
      <alignment horizontal="center" vertical="center" wrapText="1"/>
    </xf>
    <xf numFmtId="164" fontId="3" fillId="0" borderId="1" xfId="1" applyFont="1" applyBorder="1" applyAlignment="1" applyProtection="1">
      <alignment vertical="center" wrapText="1"/>
    </xf>
    <xf numFmtId="164" fontId="3" fillId="0" borderId="1" xfId="1" applyFont="1" applyBorder="1" applyAlignment="1" applyProtection="1">
      <alignment horizontal="right" vertical="center" wrapText="1"/>
    </xf>
    <xf numFmtId="164" fontId="2" fillId="4" borderId="1" xfId="1" applyFont="1" applyFill="1" applyBorder="1" applyAlignment="1" applyProtection="1">
      <alignment vertical="center" wrapText="1"/>
    </xf>
    <xf numFmtId="164" fontId="2" fillId="0" borderId="1" xfId="1" applyFont="1" applyBorder="1" applyAlignment="1" applyProtection="1">
      <alignment vertical="center" wrapText="1"/>
    </xf>
    <xf numFmtId="0" fontId="4" fillId="0" borderId="0" xfId="0" applyFont="1"/>
    <xf numFmtId="0" fontId="1" fillId="0" borderId="2" xfId="0" applyFont="1" applyBorder="1" applyAlignment="1"/>
    <xf numFmtId="0" fontId="1" fillId="0" borderId="0" xfId="0" applyFont="1" applyAlignment="1"/>
    <xf numFmtId="0" fontId="3" fillId="0" borderId="1" xfId="0" applyFont="1" applyBorder="1" applyAlignment="1">
      <alignment horizontal="center" vertical="center" wrapText="1"/>
    </xf>
    <xf numFmtId="164" fontId="4" fillId="0" borderId="0" xfId="0" applyNumberFormat="1" applyFont="1" applyBorder="1" applyAlignment="1">
      <alignment vertical="top"/>
    </xf>
    <xf numFmtId="9" fontId="3" fillId="0" borderId="1" xfId="2" applyFont="1" applyBorder="1" applyAlignment="1" applyProtection="1">
      <alignment horizontal="right" vertical="center" wrapText="1"/>
    </xf>
    <xf numFmtId="0" fontId="3" fillId="0" borderId="0" xfId="0" applyFont="1"/>
    <xf numFmtId="164" fontId="3" fillId="0" borderId="1" xfId="1" applyFont="1" applyBorder="1" applyAlignment="1" applyProtection="1"/>
    <xf numFmtId="164" fontId="3" fillId="0" borderId="0" xfId="0" applyNumberFormat="1" applyFont="1" applyAlignment="1">
      <alignment vertical="top"/>
    </xf>
    <xf numFmtId="0" fontId="3" fillId="0" borderId="1" xfId="0" applyFont="1" applyBorder="1"/>
    <xf numFmtId="0" fontId="3" fillId="0" borderId="1" xfId="0" applyFont="1" applyBorder="1" applyAlignment="1">
      <alignment wrapText="1"/>
    </xf>
    <xf numFmtId="3" fontId="3" fillId="0" borderId="1" xfId="0" applyNumberFormat="1" applyFont="1" applyBorder="1" applyAlignment="1">
      <alignment wrapText="1"/>
    </xf>
    <xf numFmtId="164" fontId="3" fillId="0" borderId="1" xfId="1" applyFont="1" applyBorder="1" applyAlignment="1" applyProtection="1">
      <alignment wrapText="1"/>
    </xf>
    <xf numFmtId="0" fontId="6" fillId="0" borderId="0" xfId="0" applyFont="1"/>
    <xf numFmtId="1" fontId="6" fillId="0" borderId="0" xfId="0" applyNumberFormat="1" applyFont="1" applyAlignment="1">
      <alignment horizontal="center" vertical="center"/>
    </xf>
    <xf numFmtId="0" fontId="6" fillId="0" borderId="0" xfId="0" applyFont="1" applyAlignment="1">
      <alignment horizontal="center" vertical="center"/>
    </xf>
    <xf numFmtId="0" fontId="7" fillId="0" borderId="0" xfId="0" applyFont="1" applyAlignment="1">
      <alignment vertical="center"/>
    </xf>
    <xf numFmtId="0" fontId="8" fillId="0" borderId="0" xfId="0" applyFont="1" applyBorder="1" applyAlignment="1">
      <alignment vertical="center"/>
    </xf>
    <xf numFmtId="0" fontId="8" fillId="0" borderId="0" xfId="0" applyFont="1" applyBorder="1" applyAlignment="1">
      <alignment horizontal="center" vertical="center"/>
    </xf>
    <xf numFmtId="1" fontId="8" fillId="0" borderId="0" xfId="0" applyNumberFormat="1" applyFont="1" applyBorder="1" applyAlignment="1">
      <alignment horizontal="center" vertical="center"/>
    </xf>
    <xf numFmtId="0" fontId="8" fillId="0" borderId="4" xfId="0" applyFont="1" applyBorder="1" applyAlignment="1">
      <alignment horizontal="center" vertical="center"/>
    </xf>
    <xf numFmtId="0" fontId="9" fillId="0" borderId="5" xfId="0" applyFont="1" applyBorder="1" applyAlignment="1">
      <alignment vertical="center"/>
    </xf>
    <xf numFmtId="0" fontId="9" fillId="0" borderId="0" xfId="0" applyFont="1" applyBorder="1" applyAlignment="1">
      <alignment vertical="center" wrapText="1"/>
    </xf>
    <xf numFmtId="0" fontId="9" fillId="0" borderId="3" xfId="0" applyFont="1" applyBorder="1" applyAlignment="1">
      <alignment horizontal="left" vertical="center"/>
    </xf>
    <xf numFmtId="0" fontId="9" fillId="0" borderId="0" xfId="0" applyFont="1" applyBorder="1" applyAlignment="1">
      <alignment vertical="center"/>
    </xf>
    <xf numFmtId="1" fontId="9" fillId="0" borderId="0" xfId="0" applyNumberFormat="1" applyFont="1" applyBorder="1" applyAlignment="1">
      <alignment vertical="center"/>
    </xf>
    <xf numFmtId="0" fontId="9" fillId="0" borderId="4" xfId="0" applyFont="1" applyBorder="1" applyAlignment="1">
      <alignment vertical="center"/>
    </xf>
    <xf numFmtId="0" fontId="10" fillId="0" borderId="5" xfId="0" applyFont="1" applyBorder="1" applyAlignment="1">
      <alignment vertical="center"/>
    </xf>
    <xf numFmtId="0" fontId="10" fillId="0" borderId="6" xfId="0" applyFont="1" applyBorder="1" applyAlignment="1">
      <alignment vertical="center"/>
    </xf>
    <xf numFmtId="1" fontId="10" fillId="0" borderId="6" xfId="0" applyNumberFormat="1" applyFont="1" applyBorder="1" applyAlignment="1">
      <alignment vertical="center"/>
    </xf>
    <xf numFmtId="0" fontId="10" fillId="0" borderId="7" xfId="0" applyFont="1" applyBorder="1" applyAlignment="1">
      <alignment vertical="center"/>
    </xf>
    <xf numFmtId="0" fontId="10" fillId="0" borderId="0" xfId="0" applyFont="1" applyBorder="1" applyAlignment="1">
      <alignment vertical="center"/>
    </xf>
    <xf numFmtId="0" fontId="6" fillId="0" borderId="0" xfId="0" applyFont="1" applyAlignment="1">
      <alignment wrapText="1"/>
    </xf>
    <xf numFmtId="0" fontId="9" fillId="0" borderId="6" xfId="0" applyFont="1" applyBorder="1" applyAlignment="1">
      <alignment vertical="center"/>
    </xf>
    <xf numFmtId="1" fontId="9" fillId="0" borderId="6" xfId="0" applyNumberFormat="1" applyFont="1" applyBorder="1" applyAlignment="1">
      <alignment vertical="center"/>
    </xf>
    <xf numFmtId="0" fontId="9" fillId="0" borderId="7" xfId="0" applyFont="1" applyBorder="1" applyAlignment="1">
      <alignment vertical="center"/>
    </xf>
    <xf numFmtId="0" fontId="7" fillId="0" borderId="9" xfId="0" applyFont="1" applyBorder="1" applyAlignment="1"/>
    <xf numFmtId="1" fontId="7" fillId="0" borderId="9" xfId="0" applyNumberFormat="1" applyFont="1" applyBorder="1" applyAlignment="1"/>
    <xf numFmtId="0" fontId="7" fillId="0" borderId="10" xfId="0" applyFont="1" applyBorder="1" applyAlignment="1"/>
    <xf numFmtId="0" fontId="7" fillId="0" borderId="0" xfId="0" applyFont="1" applyBorder="1" applyAlignment="1"/>
    <xf numFmtId="0" fontId="9" fillId="0" borderId="0" xfId="0" applyFont="1" applyBorder="1" applyAlignment="1">
      <alignment horizontal="left" vertical="center"/>
    </xf>
    <xf numFmtId="1" fontId="7" fillId="0" borderId="0" xfId="0" applyNumberFormat="1" applyFont="1" applyBorder="1" applyAlignment="1"/>
    <xf numFmtId="0" fontId="9" fillId="4" borderId="3" xfId="0" applyFont="1" applyFill="1" applyBorder="1" applyAlignment="1">
      <alignment horizontal="left" vertical="center"/>
    </xf>
    <xf numFmtId="0" fontId="9" fillId="4" borderId="3" xfId="0" applyFont="1" applyFill="1" applyBorder="1" applyAlignment="1"/>
    <xf numFmtId="164" fontId="7" fillId="0" borderId="3" xfId="1" applyFont="1" applyBorder="1" applyAlignment="1" applyProtection="1"/>
    <xf numFmtId="0" fontId="7" fillId="0" borderId="0" xfId="0" applyFont="1" applyBorder="1" applyAlignment="1">
      <alignment horizontal="center"/>
    </xf>
    <xf numFmtId="1" fontId="9" fillId="0" borderId="0" xfId="0" applyNumberFormat="1" applyFont="1" applyBorder="1" applyAlignment="1">
      <alignment horizontal="right"/>
    </xf>
    <xf numFmtId="164" fontId="9" fillId="0" borderId="0" xfId="1" applyFont="1" applyBorder="1" applyAlignment="1" applyProtection="1">
      <alignment horizontal="center"/>
    </xf>
    <xf numFmtId="0" fontId="6" fillId="0" borderId="0" xfId="0" applyFont="1" applyBorder="1"/>
    <xf numFmtId="0" fontId="11" fillId="0" borderId="0" xfId="0" applyFont="1" applyBorder="1" applyAlignment="1">
      <alignment vertical="center"/>
    </xf>
    <xf numFmtId="1" fontId="11" fillId="0" borderId="0" xfId="0" applyNumberFormat="1" applyFont="1" applyBorder="1" applyAlignment="1">
      <alignment vertical="center"/>
    </xf>
    <xf numFmtId="0" fontId="11" fillId="0" borderId="4" xfId="0" applyFont="1" applyBorder="1" applyAlignment="1">
      <alignment vertical="center"/>
    </xf>
    <xf numFmtId="0" fontId="11" fillId="0" borderId="19" xfId="0" applyFont="1" applyBorder="1"/>
    <xf numFmtId="0" fontId="6" fillId="0" borderId="20" xfId="0" applyFont="1" applyBorder="1"/>
    <xf numFmtId="1" fontId="6" fillId="0" borderId="20" xfId="0" applyNumberFormat="1" applyFont="1" applyBorder="1" applyAlignment="1">
      <alignment horizontal="center" vertical="center"/>
    </xf>
    <xf numFmtId="0" fontId="6" fillId="0" borderId="21" xfId="0" applyFont="1" applyBorder="1" applyAlignment="1">
      <alignment horizontal="center" vertical="center"/>
    </xf>
    <xf numFmtId="0" fontId="3" fillId="0" borderId="1" xfId="0" applyFont="1" applyBorder="1" applyAlignment="1">
      <alignment vertical="center" wrapText="1"/>
    </xf>
    <xf numFmtId="0" fontId="3" fillId="0" borderId="1" xfId="0" applyFont="1" applyBorder="1" applyAlignment="1">
      <alignment vertical="center"/>
    </xf>
    <xf numFmtId="0" fontId="2" fillId="4" borderId="1" xfId="0" applyFont="1" applyFill="1" applyBorder="1" applyAlignment="1">
      <alignment horizontal="right" vertical="center"/>
    </xf>
    <xf numFmtId="0" fontId="2" fillId="5" borderId="1" xfId="0" applyFont="1" applyFill="1" applyBorder="1" applyAlignment="1">
      <alignment horizontal="right" vertical="center"/>
    </xf>
    <xf numFmtId="0" fontId="2" fillId="0" borderId="0" xfId="0" applyFont="1" applyBorder="1" applyAlignment="1">
      <alignment horizontal="right" wrapText="1"/>
    </xf>
    <xf numFmtId="0" fontId="2"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3" borderId="1" xfId="0" applyFont="1" applyFill="1" applyBorder="1" applyAlignment="1">
      <alignment horizontal="right" vertical="center"/>
    </xf>
    <xf numFmtId="0" fontId="2" fillId="2" borderId="1" xfId="0" applyFont="1" applyFill="1" applyBorder="1" applyAlignment="1">
      <alignment horizontal="center" vertical="center"/>
    </xf>
    <xf numFmtId="0" fontId="2" fillId="2" borderId="1" xfId="0" applyFont="1" applyFill="1" applyBorder="1" applyAlignment="1">
      <alignment horizontal="right" vertical="center" wrapText="1"/>
    </xf>
    <xf numFmtId="164" fontId="2" fillId="0" borderId="1" xfId="1" applyFont="1" applyBorder="1" applyAlignment="1" applyProtection="1">
      <alignment horizontal="center" vertical="center" wrapText="1"/>
    </xf>
    <xf numFmtId="0" fontId="1" fillId="0" borderId="0" xfId="0" applyFont="1" applyBorder="1"/>
    <xf numFmtId="0" fontId="2" fillId="0" borderId="0" xfId="0" applyFont="1" applyBorder="1" applyAlignment="1">
      <alignment horizontal="left" vertical="top" wrapText="1"/>
    </xf>
    <xf numFmtId="164" fontId="3" fillId="0" borderId="1" xfId="1" applyFont="1" applyBorder="1" applyAlignment="1" applyProtection="1">
      <alignment horizontal="center" vertical="center" wrapText="1"/>
    </xf>
    <xf numFmtId="0" fontId="3" fillId="0" borderId="1" xfId="0" applyFont="1" applyBorder="1" applyAlignment="1">
      <alignment horizontal="left"/>
    </xf>
    <xf numFmtId="0" fontId="3" fillId="0" borderId="1" xfId="0" applyFont="1" applyBorder="1" applyAlignment="1">
      <alignment horizontal="left" wrapText="1"/>
    </xf>
    <xf numFmtId="0" fontId="5" fillId="0" borderId="0" xfId="0" applyFont="1" applyBorder="1" applyAlignment="1">
      <alignment horizontal="justify" vertical="top" wrapText="1"/>
    </xf>
    <xf numFmtId="0" fontId="2" fillId="0" borderId="0" xfId="0" applyFont="1" applyBorder="1" applyAlignment="1">
      <alignment horizontal="center" vertical="center"/>
    </xf>
    <xf numFmtId="0" fontId="2" fillId="2" borderId="1" xfId="0" applyFont="1" applyFill="1" applyBorder="1"/>
    <xf numFmtId="0" fontId="3" fillId="0" borderId="1" xfId="0" applyFont="1" applyBorder="1" applyAlignment="1">
      <alignment horizontal="justify" vertical="center" wrapText="1"/>
    </xf>
    <xf numFmtId="0" fontId="2" fillId="0" borderId="0" xfId="0" applyFont="1" applyBorder="1" applyAlignment="1">
      <alignment horizontal="center"/>
    </xf>
    <xf numFmtId="0" fontId="2" fillId="5" borderId="1" xfId="0" applyFont="1" applyFill="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11" fillId="0" borderId="16" xfId="0" applyFont="1" applyBorder="1" applyAlignment="1">
      <alignment horizontal="left" vertical="center" wrapText="1"/>
    </xf>
    <xf numFmtId="0" fontId="11" fillId="0" borderId="17" xfId="0" applyFont="1" applyBorder="1" applyAlignment="1">
      <alignment horizontal="left" vertical="center" wrapText="1"/>
    </xf>
    <xf numFmtId="0" fontId="11" fillId="0" borderId="18" xfId="0" applyFont="1" applyBorder="1" applyAlignment="1">
      <alignment horizontal="left" vertical="center" wrapText="1"/>
    </xf>
    <xf numFmtId="0" fontId="11" fillId="0" borderId="13" xfId="0" applyFont="1" applyBorder="1" applyAlignment="1">
      <alignment vertical="center"/>
    </xf>
    <xf numFmtId="0" fontId="11" fillId="0" borderId="14" xfId="0" applyFont="1" applyBorder="1" applyAlignment="1">
      <alignment vertical="center"/>
    </xf>
    <xf numFmtId="0" fontId="11" fillId="0" borderId="15" xfId="0" applyFont="1" applyBorder="1" applyAlignment="1">
      <alignment vertical="center"/>
    </xf>
    <xf numFmtId="0" fontId="15" fillId="0" borderId="5" xfId="0" applyFont="1" applyBorder="1" applyAlignment="1">
      <alignment vertical="center" wrapText="1"/>
    </xf>
    <xf numFmtId="0" fontId="15" fillId="0" borderId="6" xfId="0" applyFont="1" applyBorder="1" applyAlignment="1">
      <alignment vertical="center" wrapText="1"/>
    </xf>
    <xf numFmtId="0" fontId="15" fillId="0" borderId="7" xfId="0" applyFont="1" applyBorder="1" applyAlignment="1">
      <alignment vertical="center" wrapText="1"/>
    </xf>
    <xf numFmtId="0" fontId="7" fillId="0" borderId="5" xfId="0" applyFont="1" applyBorder="1" applyAlignment="1"/>
    <xf numFmtId="0" fontId="7" fillId="0" borderId="6" xfId="0" applyFont="1" applyBorder="1" applyAlignment="1"/>
    <xf numFmtId="0" fontId="7" fillId="0" borderId="7" xfId="0" applyFont="1" applyBorder="1" applyAlignment="1"/>
    <xf numFmtId="0" fontId="15" fillId="0" borderId="6" xfId="0" applyFont="1" applyBorder="1" applyAlignment="1"/>
    <xf numFmtId="0" fontId="15" fillId="0" borderId="7" xfId="0" applyFont="1" applyBorder="1" applyAlignment="1"/>
    <xf numFmtId="0" fontId="9" fillId="0" borderId="8" xfId="0" applyFont="1" applyBorder="1" applyAlignment="1">
      <alignment horizontal="center" vertical="center"/>
    </xf>
    <xf numFmtId="0" fontId="15" fillId="0" borderId="5" xfId="0" applyFont="1" applyBorder="1" applyAlignment="1"/>
    <xf numFmtId="0" fontId="8" fillId="0" borderId="3" xfId="0" applyFont="1" applyBorder="1" applyAlignment="1">
      <alignment horizontal="center" vertical="center"/>
    </xf>
    <xf numFmtId="0" fontId="7" fillId="0" borderId="8" xfId="0" applyFont="1" applyBorder="1" applyAlignment="1">
      <alignment horizontal="center"/>
    </xf>
    <xf numFmtId="0" fontId="9" fillId="4" borderId="5" xfId="0" applyFont="1" applyFill="1" applyBorder="1" applyAlignment="1"/>
    <xf numFmtId="0" fontId="9" fillId="4" borderId="6" xfId="0" applyFont="1" applyFill="1" applyBorder="1" applyAlignment="1"/>
    <xf numFmtId="0" fontId="9" fillId="4" borderId="7" xfId="0" applyFont="1" applyFill="1" applyBorder="1" applyAlignment="1"/>
    <xf numFmtId="0" fontId="9" fillId="0" borderId="5" xfId="0" applyFont="1" applyBorder="1" applyAlignment="1">
      <alignment vertical="center" wrapText="1"/>
    </xf>
    <xf numFmtId="0" fontId="9" fillId="0" borderId="6" xfId="0" applyFont="1" applyBorder="1" applyAlignment="1">
      <alignment vertical="center" wrapText="1"/>
    </xf>
    <xf numFmtId="0" fontId="9" fillId="0" borderId="7" xfId="0" applyFont="1" applyBorder="1" applyAlignment="1">
      <alignment vertical="center" wrapText="1"/>
    </xf>
  </cellXfs>
  <cellStyles count="3">
    <cellStyle name="Normal" xfId="0" builtinId="0"/>
    <cellStyle name="Porcentagem" xfId="2" builtinId="5"/>
    <cellStyle name="Vírgula" xfId="1" builtin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66CC"/>
      <rgbColor rgb="FFD8D8D8"/>
      <rgbColor rgb="FF000080"/>
      <rgbColor rgb="FFFF00FF"/>
      <rgbColor rgb="FFFFFF00"/>
      <rgbColor rgb="FF00FFFF"/>
      <rgbColor rgb="FF800080"/>
      <rgbColor rgb="FF800000"/>
      <rgbColor rgb="FF008080"/>
      <rgbColor rgb="FF0000FF"/>
      <rgbColor rgb="FF00CCFF"/>
      <rgbColor rgb="FFCCFFFF"/>
      <rgbColor rgb="FFD9D9D9"/>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228600</xdr:colOff>
      <xdr:row>0</xdr:row>
      <xdr:rowOff>28440</xdr:rowOff>
    </xdr:from>
    <xdr:to>
      <xdr:col>1</xdr:col>
      <xdr:colOff>123480</xdr:colOff>
      <xdr:row>3</xdr:row>
      <xdr:rowOff>161640</xdr:rowOff>
    </xdr:to>
    <xdr:pic>
      <xdr:nvPicPr>
        <xdr:cNvPr id="2" name="Imagem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a:stretch/>
      </xdr:blipFill>
      <xdr:spPr>
        <a:xfrm>
          <a:off x="228600" y="28440"/>
          <a:ext cx="812160" cy="618840"/>
        </a:xfrm>
        <a:prstGeom prst="rect">
          <a:avLst/>
        </a:prstGeom>
        <a:ln>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K41"/>
  <sheetViews>
    <sheetView view="pageBreakPreview" topLeftCell="A2" zoomScale="60" zoomScaleNormal="100" workbookViewId="0">
      <selection activeCell="J15" sqref="J15"/>
    </sheetView>
  </sheetViews>
  <sheetFormatPr defaultRowHeight="15" x14ac:dyDescent="0.25"/>
  <cols>
    <col min="1" max="1" width="25.85546875" style="1" customWidth="1"/>
    <col min="2" max="5" width="16" style="1" customWidth="1"/>
    <col min="6" max="6" width="25.28515625" style="1" customWidth="1"/>
    <col min="7" max="1025" width="9.140625" style="1" customWidth="1"/>
  </cols>
  <sheetData>
    <row r="1" spans="1:6" ht="46.5" customHeight="1" x14ac:dyDescent="0.25">
      <c r="A1" s="80" t="s">
        <v>0</v>
      </c>
      <c r="B1" s="80"/>
      <c r="C1" s="80"/>
      <c r="D1" s="80"/>
      <c r="E1" s="80"/>
      <c r="F1" s="80"/>
    </row>
    <row r="3" spans="1:6" ht="15.75" x14ac:dyDescent="0.25">
      <c r="A3" s="72" t="s">
        <v>1</v>
      </c>
      <c r="B3" s="72"/>
      <c r="C3" s="72"/>
      <c r="D3" s="72"/>
      <c r="E3" s="72"/>
      <c r="F3" s="72"/>
    </row>
    <row r="4" spans="1:6" ht="15.75" customHeight="1" x14ac:dyDescent="0.25">
      <c r="A4" s="73" t="s">
        <v>2</v>
      </c>
      <c r="B4" s="73"/>
      <c r="C4" s="73"/>
      <c r="D4" s="73"/>
      <c r="E4" s="73"/>
      <c r="F4" s="73"/>
    </row>
    <row r="5" spans="1:6" ht="47.25" customHeight="1" x14ac:dyDescent="0.25">
      <c r="A5" s="74" t="s">
        <v>3</v>
      </c>
      <c r="B5" s="3" t="s">
        <v>4</v>
      </c>
      <c r="C5" s="3" t="s">
        <v>5</v>
      </c>
      <c r="D5" s="3" t="s">
        <v>6</v>
      </c>
      <c r="E5" s="3" t="s">
        <v>7</v>
      </c>
      <c r="F5" s="2" t="s">
        <v>8</v>
      </c>
    </row>
    <row r="6" spans="1:6" ht="15.75" x14ac:dyDescent="0.25">
      <c r="A6" s="74"/>
      <c r="B6" s="4" t="s">
        <v>9</v>
      </c>
      <c r="C6" s="4" t="s">
        <v>10</v>
      </c>
      <c r="D6" s="4" t="s">
        <v>11</v>
      </c>
      <c r="E6" s="4" t="s">
        <v>12</v>
      </c>
      <c r="F6" s="4" t="s">
        <v>13</v>
      </c>
    </row>
    <row r="7" spans="1:6" ht="15.75" x14ac:dyDescent="0.25">
      <c r="A7" s="5" t="s">
        <v>14</v>
      </c>
      <c r="B7" s="6">
        <v>33410</v>
      </c>
      <c r="C7" s="6">
        <f>B7*12</f>
        <v>400920</v>
      </c>
      <c r="D7" s="7">
        <v>0.09</v>
      </c>
      <c r="E7" s="8"/>
      <c r="F7" s="7">
        <f>B7*(D7*(1-E7))</f>
        <v>3006.9</v>
      </c>
    </row>
    <row r="8" spans="1:6" ht="15.75" x14ac:dyDescent="0.25">
      <c r="A8" s="5" t="s">
        <v>15</v>
      </c>
      <c r="B8" s="6">
        <v>4952</v>
      </c>
      <c r="C8" s="6">
        <f>B8*12</f>
        <v>59424</v>
      </c>
      <c r="D8" s="7">
        <v>0.83</v>
      </c>
      <c r="E8" s="8"/>
      <c r="F8" s="7">
        <f>B8*(D8*(1-E8))</f>
        <v>4110.16</v>
      </c>
    </row>
    <row r="9" spans="1:6" ht="15.75" x14ac:dyDescent="0.25">
      <c r="A9" s="75" t="s">
        <v>16</v>
      </c>
      <c r="B9" s="75"/>
      <c r="C9" s="75"/>
      <c r="D9" s="75"/>
      <c r="E9" s="75"/>
      <c r="F9" s="9">
        <f>SUM(F7:F8)</f>
        <v>7117.0599999999995</v>
      </c>
    </row>
    <row r="10" spans="1:6" ht="31.5" x14ac:dyDescent="0.25">
      <c r="A10" s="76" t="s">
        <v>17</v>
      </c>
      <c r="B10" s="76"/>
      <c r="C10" s="76"/>
      <c r="D10" s="76"/>
      <c r="E10" s="76"/>
      <c r="F10" s="2" t="s">
        <v>8</v>
      </c>
    </row>
    <row r="11" spans="1:6" ht="32.25" customHeight="1" x14ac:dyDescent="0.25">
      <c r="A11" s="67" t="s">
        <v>18</v>
      </c>
      <c r="B11" s="67"/>
      <c r="C11" s="67"/>
      <c r="D11" s="67"/>
      <c r="E11" s="67"/>
      <c r="F11" s="10">
        <v>3682.82</v>
      </c>
    </row>
    <row r="12" spans="1:6" ht="15.75" x14ac:dyDescent="0.25">
      <c r="A12" s="68" t="s">
        <v>19</v>
      </c>
      <c r="B12" s="68"/>
      <c r="C12" s="68"/>
      <c r="D12" s="68"/>
      <c r="E12" s="68"/>
      <c r="F12" s="10">
        <v>0</v>
      </c>
    </row>
    <row r="13" spans="1:6" ht="15.75" x14ac:dyDescent="0.25">
      <c r="A13" s="69" t="s">
        <v>20</v>
      </c>
      <c r="B13" s="69"/>
      <c r="C13" s="69"/>
      <c r="D13" s="69"/>
      <c r="E13" s="69"/>
      <c r="F13" s="9">
        <f>SUM(F11:F12)</f>
        <v>3682.82</v>
      </c>
    </row>
    <row r="14" spans="1:6" ht="15.75" x14ac:dyDescent="0.25">
      <c r="A14" s="70" t="s">
        <v>21</v>
      </c>
      <c r="B14" s="70"/>
      <c r="C14" s="70"/>
      <c r="D14" s="70"/>
      <c r="E14" s="70"/>
      <c r="F14" s="10">
        <f>F9+F13</f>
        <v>10799.88</v>
      </c>
    </row>
    <row r="15" spans="1:6" x14ac:dyDescent="0.25">
      <c r="A15" s="1" t="s">
        <v>22</v>
      </c>
    </row>
    <row r="17" spans="1:11" x14ac:dyDescent="0.25">
      <c r="A17" s="11" t="s">
        <v>23</v>
      </c>
    </row>
    <row r="18" spans="1:11" ht="24.75" customHeight="1" x14ac:dyDescent="0.25">
      <c r="A18" s="2" t="s">
        <v>24</v>
      </c>
      <c r="B18" s="2" t="s">
        <v>25</v>
      </c>
      <c r="C18" s="73" t="s">
        <v>26</v>
      </c>
      <c r="D18" s="73"/>
      <c r="E18" s="73" t="s">
        <v>27</v>
      </c>
      <c r="F18" s="73"/>
      <c r="G18" s="12"/>
      <c r="H18" s="13"/>
    </row>
    <row r="19" spans="1:11" ht="15.75" x14ac:dyDescent="0.25">
      <c r="A19" s="5" t="s">
        <v>28</v>
      </c>
      <c r="B19" s="14">
        <v>5</v>
      </c>
      <c r="C19" s="81">
        <v>1507.56</v>
      </c>
      <c r="D19" s="81"/>
      <c r="E19" s="81">
        <f>B19*C19</f>
        <v>7537.7999999999993</v>
      </c>
      <c r="F19" s="81"/>
    </row>
    <row r="20" spans="1:11" ht="15.75" x14ac:dyDescent="0.25">
      <c r="A20" s="5" t="s">
        <v>29</v>
      </c>
      <c r="B20" s="14">
        <v>5</v>
      </c>
      <c r="C20" s="81">
        <v>1334.43</v>
      </c>
      <c r="D20" s="81"/>
      <c r="E20" s="81">
        <f>B20*C20</f>
        <v>6672.1500000000005</v>
      </c>
      <c r="F20" s="81"/>
    </row>
    <row r="21" spans="1:11" ht="15.75" customHeight="1" x14ac:dyDescent="0.25">
      <c r="A21" s="77" t="s">
        <v>30</v>
      </c>
      <c r="B21" s="77"/>
      <c r="C21" s="77"/>
      <c r="D21" s="77"/>
      <c r="E21" s="78">
        <f>SUM(E19:F20)</f>
        <v>14209.95</v>
      </c>
      <c r="F21" s="78"/>
    </row>
    <row r="23" spans="1:11" ht="30.75" customHeight="1" x14ac:dyDescent="0.25">
      <c r="A23" s="71" t="s">
        <v>31</v>
      </c>
      <c r="B23" s="71"/>
      <c r="C23" s="71"/>
      <c r="D23" s="71"/>
      <c r="E23" s="71"/>
      <c r="F23" s="15">
        <f>(F14*12)+'Anexo E'!F6+E21</f>
        <v>145316.07</v>
      </c>
      <c r="G23" s="79"/>
      <c r="H23" s="79"/>
      <c r="I23" s="79"/>
      <c r="J23" s="79"/>
      <c r="K23" s="79"/>
    </row>
    <row r="25" spans="1:11" ht="46.5" customHeight="1" x14ac:dyDescent="0.25">
      <c r="A25" s="80" t="s">
        <v>32</v>
      </c>
      <c r="B25" s="80"/>
      <c r="C25" s="80"/>
      <c r="D25" s="80"/>
      <c r="E25" s="80"/>
      <c r="F25" s="80"/>
    </row>
    <row r="27" spans="1:11" ht="15.75" x14ac:dyDescent="0.25">
      <c r="A27" s="72" t="s">
        <v>33</v>
      </c>
      <c r="B27" s="72"/>
      <c r="C27" s="72"/>
      <c r="D27" s="72"/>
      <c r="E27" s="72"/>
      <c r="F27" s="72"/>
    </row>
    <row r="28" spans="1:11" ht="15.75" customHeight="1" x14ac:dyDescent="0.25">
      <c r="A28" s="73" t="s">
        <v>2</v>
      </c>
      <c r="B28" s="73"/>
      <c r="C28" s="73"/>
      <c r="D28" s="73"/>
      <c r="E28" s="73"/>
      <c r="F28" s="73"/>
    </row>
    <row r="29" spans="1:11" ht="63" customHeight="1" x14ac:dyDescent="0.25">
      <c r="A29" s="74" t="s">
        <v>3</v>
      </c>
      <c r="B29" s="3" t="s">
        <v>4</v>
      </c>
      <c r="C29" s="3" t="s">
        <v>34</v>
      </c>
      <c r="D29" s="3" t="s">
        <v>6</v>
      </c>
      <c r="E29" s="3" t="s">
        <v>7</v>
      </c>
      <c r="F29" s="2" t="s">
        <v>8</v>
      </c>
    </row>
    <row r="30" spans="1:11" ht="15.75" x14ac:dyDescent="0.25">
      <c r="A30" s="74"/>
      <c r="B30" s="4" t="s">
        <v>35</v>
      </c>
      <c r="C30" s="4" t="s">
        <v>36</v>
      </c>
      <c r="D30" s="4" t="s">
        <v>11</v>
      </c>
      <c r="E30" s="4" t="s">
        <v>12</v>
      </c>
      <c r="F30" s="4" t="s">
        <v>37</v>
      </c>
    </row>
    <row r="31" spans="1:11" ht="15.75" x14ac:dyDescent="0.25">
      <c r="A31" s="5" t="s">
        <v>14</v>
      </c>
      <c r="B31" s="6">
        <v>60578</v>
      </c>
      <c r="C31" s="6">
        <f>B31*6</f>
        <v>363468</v>
      </c>
      <c r="D31" s="7">
        <v>0.09</v>
      </c>
      <c r="E31" s="16"/>
      <c r="F31" s="7">
        <f>B31*(D31*(1-E31))</f>
        <v>5452.0199999999995</v>
      </c>
    </row>
    <row r="32" spans="1:11" ht="15.75" x14ac:dyDescent="0.25">
      <c r="A32" s="5" t="s">
        <v>15</v>
      </c>
      <c r="B32" s="6">
        <v>10613</v>
      </c>
      <c r="C32" s="6">
        <f>B32*6</f>
        <v>63678</v>
      </c>
      <c r="D32" s="7">
        <v>0.83</v>
      </c>
      <c r="E32" s="16"/>
      <c r="F32" s="7">
        <f>B32*(D32*(1-E32))</f>
        <v>8808.7899999999991</v>
      </c>
    </row>
    <row r="33" spans="1:6" ht="15.75" x14ac:dyDescent="0.25">
      <c r="A33" s="75" t="s">
        <v>38</v>
      </c>
      <c r="B33" s="75"/>
      <c r="C33" s="75"/>
      <c r="D33" s="75"/>
      <c r="E33" s="75"/>
      <c r="F33" s="9">
        <f>SUM(F31:F32)</f>
        <v>14260.809999999998</v>
      </c>
    </row>
    <row r="34" spans="1:6" ht="31.5" x14ac:dyDescent="0.25">
      <c r="A34" s="76" t="s">
        <v>17</v>
      </c>
      <c r="B34" s="76"/>
      <c r="C34" s="76"/>
      <c r="D34" s="76"/>
      <c r="E34" s="76"/>
      <c r="F34" s="2" t="s">
        <v>8</v>
      </c>
    </row>
    <row r="35" spans="1:6" ht="32.25" customHeight="1" x14ac:dyDescent="0.25">
      <c r="A35" s="67" t="s">
        <v>18</v>
      </c>
      <c r="B35" s="67"/>
      <c r="C35" s="67"/>
      <c r="D35" s="67"/>
      <c r="E35" s="67"/>
      <c r="F35" s="10">
        <v>3862.62</v>
      </c>
    </row>
    <row r="36" spans="1:6" ht="15.75" x14ac:dyDescent="0.25">
      <c r="A36" s="68" t="s">
        <v>19</v>
      </c>
      <c r="B36" s="68"/>
      <c r="C36" s="68"/>
      <c r="D36" s="68"/>
      <c r="E36" s="68"/>
      <c r="F36" s="10">
        <v>0</v>
      </c>
    </row>
    <row r="37" spans="1:6" ht="15.75" x14ac:dyDescent="0.25">
      <c r="A37" s="69" t="s">
        <v>20</v>
      </c>
      <c r="B37" s="69"/>
      <c r="C37" s="69"/>
      <c r="D37" s="69"/>
      <c r="E37" s="69"/>
      <c r="F37" s="9">
        <f>SUM(F35:F36)</f>
        <v>3862.62</v>
      </c>
    </row>
    <row r="38" spans="1:6" ht="15.75" x14ac:dyDescent="0.25">
      <c r="A38" s="70" t="s">
        <v>39</v>
      </c>
      <c r="B38" s="70"/>
      <c r="C38" s="70"/>
      <c r="D38" s="70"/>
      <c r="E38" s="70"/>
      <c r="F38" s="10">
        <f>F33+F37</f>
        <v>18123.429999999997</v>
      </c>
    </row>
    <row r="39" spans="1:6" x14ac:dyDescent="0.25">
      <c r="A39" s="1" t="s">
        <v>22</v>
      </c>
    </row>
    <row r="41" spans="1:6" ht="30.75" customHeight="1" x14ac:dyDescent="0.25">
      <c r="A41" s="71" t="s">
        <v>40</v>
      </c>
      <c r="B41" s="71"/>
      <c r="C41" s="71"/>
      <c r="D41" s="71"/>
      <c r="E41" s="71"/>
      <c r="F41" s="15">
        <f>((F14+F38)*6)+E21</f>
        <v>187749.81</v>
      </c>
    </row>
  </sheetData>
  <mergeCells count="31">
    <mergeCell ref="A1:F1"/>
    <mergeCell ref="A3:F3"/>
    <mergeCell ref="A4:F4"/>
    <mergeCell ref="A5:A6"/>
    <mergeCell ref="A9:E9"/>
    <mergeCell ref="A10:E10"/>
    <mergeCell ref="A11:E11"/>
    <mergeCell ref="A12:E12"/>
    <mergeCell ref="A13:E13"/>
    <mergeCell ref="A14:E14"/>
    <mergeCell ref="C18:D18"/>
    <mergeCell ref="E18:F18"/>
    <mergeCell ref="C19:D19"/>
    <mergeCell ref="E19:F19"/>
    <mergeCell ref="C20:D20"/>
    <mergeCell ref="E20:F20"/>
    <mergeCell ref="A21:D21"/>
    <mergeCell ref="E21:F21"/>
    <mergeCell ref="A23:E23"/>
    <mergeCell ref="G23:K23"/>
    <mergeCell ref="A25:F25"/>
    <mergeCell ref="A27:F27"/>
    <mergeCell ref="A28:F28"/>
    <mergeCell ref="A29:A30"/>
    <mergeCell ref="A33:E33"/>
    <mergeCell ref="A34:E34"/>
    <mergeCell ref="A35:E35"/>
    <mergeCell ref="A36:E36"/>
    <mergeCell ref="A37:E37"/>
    <mergeCell ref="A38:E38"/>
    <mergeCell ref="A41:E41"/>
  </mergeCells>
  <pageMargins left="0.51180555555555496" right="0.51180555555555496" top="0.78749999999999998" bottom="0.78749999999999998" header="0.51180555555555496" footer="0.51180555555555496"/>
  <pageSetup paperSize="9" scale="80" firstPageNumber="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K54"/>
  <sheetViews>
    <sheetView view="pageBreakPreview" topLeftCell="A32" zoomScale="60" zoomScaleNormal="100" workbookViewId="0">
      <selection activeCell="A24" sqref="A24:E24"/>
    </sheetView>
  </sheetViews>
  <sheetFormatPr defaultRowHeight="15.75" x14ac:dyDescent="0.25"/>
  <cols>
    <col min="1" max="1" width="25.85546875" style="17" customWidth="1"/>
    <col min="2" max="5" width="16" style="17" customWidth="1"/>
    <col min="6" max="6" width="25.28515625" style="17" customWidth="1"/>
    <col min="7" max="1025" width="9.140625" style="17" customWidth="1"/>
  </cols>
  <sheetData>
    <row r="1" spans="1:6" ht="46.5" customHeight="1" x14ac:dyDescent="0.25">
      <c r="A1" s="84" t="s">
        <v>41</v>
      </c>
      <c r="B1" s="84"/>
      <c r="C1" s="84"/>
      <c r="D1" s="84"/>
      <c r="E1" s="84"/>
      <c r="F1" s="84"/>
    </row>
    <row r="3" spans="1:6" x14ac:dyDescent="0.25">
      <c r="A3" s="72" t="s">
        <v>42</v>
      </c>
      <c r="B3" s="72"/>
      <c r="C3" s="72"/>
      <c r="D3" s="72"/>
      <c r="E3" s="72"/>
      <c r="F3" s="72"/>
    </row>
    <row r="4" spans="1:6" ht="15.75" customHeight="1" x14ac:dyDescent="0.25">
      <c r="A4" s="73" t="s">
        <v>2</v>
      </c>
      <c r="B4" s="73"/>
      <c r="C4" s="73"/>
      <c r="D4" s="73"/>
      <c r="E4" s="73"/>
      <c r="F4" s="73"/>
    </row>
    <row r="5" spans="1:6" ht="47.25" customHeight="1" x14ac:dyDescent="0.25">
      <c r="A5" s="74" t="s">
        <v>3</v>
      </c>
      <c r="B5" s="3" t="s">
        <v>4</v>
      </c>
      <c r="C5" s="3" t="s">
        <v>5</v>
      </c>
      <c r="D5" s="3" t="s">
        <v>6</v>
      </c>
      <c r="E5" s="3" t="s">
        <v>7</v>
      </c>
      <c r="F5" s="2" t="s">
        <v>8</v>
      </c>
    </row>
    <row r="6" spans="1:6" x14ac:dyDescent="0.25">
      <c r="A6" s="74"/>
      <c r="B6" s="4" t="s">
        <v>9</v>
      </c>
      <c r="C6" s="4" t="s">
        <v>10</v>
      </c>
      <c r="D6" s="4" t="s">
        <v>11</v>
      </c>
      <c r="E6" s="4" t="s">
        <v>12</v>
      </c>
      <c r="F6" s="4" t="s">
        <v>13</v>
      </c>
    </row>
    <row r="7" spans="1:6" x14ac:dyDescent="0.25">
      <c r="A7" s="5" t="s">
        <v>14</v>
      </c>
      <c r="B7" s="6">
        <v>1614</v>
      </c>
      <c r="C7" s="6">
        <f>B7*12</f>
        <v>19368</v>
      </c>
      <c r="D7" s="7">
        <v>0.09</v>
      </c>
      <c r="E7" s="8"/>
      <c r="F7" s="7">
        <f>B7*(D7*(1-E7))</f>
        <v>145.26</v>
      </c>
    </row>
    <row r="8" spans="1:6" x14ac:dyDescent="0.25">
      <c r="A8" s="5" t="s">
        <v>15</v>
      </c>
      <c r="B8" s="6">
        <v>2797</v>
      </c>
      <c r="C8" s="6">
        <f>B8*12</f>
        <v>33564</v>
      </c>
      <c r="D8" s="7">
        <v>0.83</v>
      </c>
      <c r="E8" s="8"/>
      <c r="F8" s="7">
        <f>B8*(D8*(1-E8))</f>
        <v>2321.5099999999998</v>
      </c>
    </row>
    <row r="9" spans="1:6" x14ac:dyDescent="0.25">
      <c r="A9" s="75" t="s">
        <v>16</v>
      </c>
      <c r="B9" s="75"/>
      <c r="C9" s="75"/>
      <c r="D9" s="75"/>
      <c r="E9" s="75"/>
      <c r="F9" s="9">
        <f>SUM(F7:F8)</f>
        <v>2466.7699999999995</v>
      </c>
    </row>
    <row r="10" spans="1:6" ht="15.75" customHeight="1" x14ac:dyDescent="0.25">
      <c r="A10" s="73" t="s">
        <v>43</v>
      </c>
      <c r="B10" s="73"/>
      <c r="C10" s="73"/>
      <c r="D10" s="73"/>
      <c r="E10" s="73"/>
      <c r="F10" s="73"/>
    </row>
    <row r="11" spans="1:6" ht="31.5" customHeight="1" x14ac:dyDescent="0.25">
      <c r="A11" s="74" t="s">
        <v>44</v>
      </c>
      <c r="B11" s="74"/>
      <c r="C11" s="74"/>
      <c r="D11" s="3" t="s">
        <v>45</v>
      </c>
      <c r="E11" s="3" t="s">
        <v>46</v>
      </c>
      <c r="F11" s="2" t="s">
        <v>8</v>
      </c>
    </row>
    <row r="12" spans="1:6" x14ac:dyDescent="0.25">
      <c r="A12" s="74"/>
      <c r="B12" s="74"/>
      <c r="C12" s="74"/>
      <c r="D12" s="4" t="s">
        <v>47</v>
      </c>
      <c r="E12" s="4" t="s">
        <v>48</v>
      </c>
      <c r="F12" s="4" t="s">
        <v>49</v>
      </c>
    </row>
    <row r="13" spans="1:6" x14ac:dyDescent="0.25">
      <c r="A13" s="82" t="s">
        <v>50</v>
      </c>
      <c r="B13" s="82"/>
      <c r="C13" s="82"/>
      <c r="D13" s="6">
        <v>25</v>
      </c>
      <c r="E13" s="18">
        <v>93.13</v>
      </c>
      <c r="F13" s="10">
        <f>D13*E13</f>
        <v>2328.25</v>
      </c>
    </row>
    <row r="14" spans="1:6" x14ac:dyDescent="0.25">
      <c r="A14" s="69" t="s">
        <v>51</v>
      </c>
      <c r="B14" s="69"/>
      <c r="C14" s="69"/>
      <c r="D14" s="69"/>
      <c r="E14" s="69"/>
      <c r="F14" s="9">
        <f>F13</f>
        <v>2328.25</v>
      </c>
    </row>
    <row r="15" spans="1:6" x14ac:dyDescent="0.25">
      <c r="A15" s="70" t="s">
        <v>52</v>
      </c>
      <c r="B15" s="70"/>
      <c r="C15" s="70"/>
      <c r="D15" s="70"/>
      <c r="E15" s="70"/>
      <c r="F15" s="10">
        <f>F9+F14</f>
        <v>4795.0199999999995</v>
      </c>
    </row>
    <row r="16" spans="1:6" x14ac:dyDescent="0.25">
      <c r="A16" s="1" t="s">
        <v>22</v>
      </c>
    </row>
    <row r="18" spans="1:6" ht="15.75" customHeight="1" x14ac:dyDescent="0.25">
      <c r="A18" s="73" t="s">
        <v>53</v>
      </c>
      <c r="B18" s="73"/>
      <c r="C18" s="73"/>
      <c r="D18" s="73"/>
      <c r="E18" s="73"/>
      <c r="F18" s="73"/>
    </row>
    <row r="19" spans="1:6" ht="31.5" customHeight="1" x14ac:dyDescent="0.25">
      <c r="A19" s="74" t="s">
        <v>44</v>
      </c>
      <c r="B19" s="74"/>
      <c r="C19" s="74"/>
      <c r="D19" s="3" t="s">
        <v>54</v>
      </c>
      <c r="E19" s="3" t="s">
        <v>46</v>
      </c>
      <c r="F19" s="2" t="s">
        <v>55</v>
      </c>
    </row>
    <row r="20" spans="1:6" x14ac:dyDescent="0.25">
      <c r="A20" s="74"/>
      <c r="B20" s="74"/>
      <c r="C20" s="74"/>
      <c r="D20" s="4" t="s">
        <v>56</v>
      </c>
      <c r="E20" s="4" t="s">
        <v>57</v>
      </c>
      <c r="F20" s="4" t="s">
        <v>58</v>
      </c>
    </row>
    <row r="21" spans="1:6" x14ac:dyDescent="0.25">
      <c r="A21" s="82" t="s">
        <v>59</v>
      </c>
      <c r="B21" s="82"/>
      <c r="C21" s="82"/>
      <c r="D21" s="6">
        <v>170</v>
      </c>
      <c r="E21" s="18">
        <v>53.65</v>
      </c>
      <c r="F21" s="10">
        <f>D21*E21</f>
        <v>9120.5</v>
      </c>
    </row>
    <row r="22" spans="1:6" x14ac:dyDescent="0.25">
      <c r="A22" s="82" t="s">
        <v>60</v>
      </c>
      <c r="B22" s="82"/>
      <c r="C22" s="82"/>
      <c r="D22" s="6">
        <v>1700</v>
      </c>
      <c r="E22" s="18">
        <v>6.67</v>
      </c>
      <c r="F22" s="10">
        <f>D22*E22</f>
        <v>11339</v>
      </c>
    </row>
    <row r="23" spans="1:6" x14ac:dyDescent="0.25">
      <c r="A23" s="82" t="s">
        <v>61</v>
      </c>
      <c r="B23" s="82"/>
      <c r="C23" s="82"/>
      <c r="D23" s="6">
        <v>5</v>
      </c>
      <c r="E23" s="18">
        <v>53.65</v>
      </c>
      <c r="F23" s="10">
        <f>D23*E23</f>
        <v>268.25</v>
      </c>
    </row>
    <row r="24" spans="1:6" x14ac:dyDescent="0.25">
      <c r="A24" s="70" t="s">
        <v>62</v>
      </c>
      <c r="B24" s="70"/>
      <c r="C24" s="70"/>
      <c r="D24" s="70"/>
      <c r="E24" s="70"/>
      <c r="F24" s="10">
        <f>SUM(F21:F23)</f>
        <v>20727.75</v>
      </c>
    </row>
    <row r="25" spans="1:6" x14ac:dyDescent="0.25">
      <c r="A25" s="1" t="s">
        <v>22</v>
      </c>
    </row>
    <row r="27" spans="1:6" ht="30.75" customHeight="1" x14ac:dyDescent="0.25">
      <c r="A27" s="71" t="s">
        <v>63</v>
      </c>
      <c r="B27" s="71"/>
      <c r="C27" s="71"/>
      <c r="D27" s="71"/>
      <c r="E27" s="71"/>
      <c r="F27" s="19">
        <f>(F15*12)+F24</f>
        <v>78267.989999999991</v>
      </c>
    </row>
    <row r="29" spans="1:6" ht="63" customHeight="1" x14ac:dyDescent="0.25">
      <c r="A29" s="84" t="s">
        <v>64</v>
      </c>
      <c r="B29" s="84"/>
      <c r="C29" s="84"/>
      <c r="D29" s="84"/>
      <c r="E29" s="84"/>
      <c r="F29" s="84"/>
    </row>
    <row r="31" spans="1:6" x14ac:dyDescent="0.25">
      <c r="A31" s="72" t="s">
        <v>65</v>
      </c>
      <c r="B31" s="72"/>
      <c r="C31" s="72"/>
      <c r="D31" s="72"/>
      <c r="E31" s="72"/>
      <c r="F31" s="72"/>
    </row>
    <row r="32" spans="1:6" ht="15.75" customHeight="1" x14ac:dyDescent="0.25">
      <c r="A32" s="73" t="s">
        <v>66</v>
      </c>
      <c r="B32" s="73"/>
      <c r="C32" s="73"/>
      <c r="D32" s="73"/>
      <c r="E32" s="73"/>
      <c r="F32" s="73"/>
    </row>
    <row r="33" spans="1:6" ht="63" customHeight="1" x14ac:dyDescent="0.25">
      <c r="A33" s="74" t="s">
        <v>3</v>
      </c>
      <c r="B33" s="3" t="s">
        <v>4</v>
      </c>
      <c r="C33" s="3" t="s">
        <v>34</v>
      </c>
      <c r="D33" s="3" t="s">
        <v>6</v>
      </c>
      <c r="E33" s="3" t="s">
        <v>7</v>
      </c>
      <c r="F33" s="2" t="s">
        <v>8</v>
      </c>
    </row>
    <row r="34" spans="1:6" x14ac:dyDescent="0.25">
      <c r="A34" s="74"/>
      <c r="B34" s="4" t="s">
        <v>67</v>
      </c>
      <c r="C34" s="4" t="s">
        <v>68</v>
      </c>
      <c r="D34" s="4" t="s">
        <v>11</v>
      </c>
      <c r="E34" s="4" t="s">
        <v>12</v>
      </c>
      <c r="F34" s="4" t="s">
        <v>69</v>
      </c>
    </row>
    <row r="35" spans="1:6" x14ac:dyDescent="0.25">
      <c r="A35" s="5" t="s">
        <v>14</v>
      </c>
      <c r="B35" s="6">
        <v>5665</v>
      </c>
      <c r="C35" s="6">
        <f>B35*6</f>
        <v>33990</v>
      </c>
      <c r="D35" s="7">
        <v>0.09</v>
      </c>
      <c r="E35" s="8"/>
      <c r="F35" s="7">
        <f>B35*(D35*(1-E35))</f>
        <v>509.84999999999997</v>
      </c>
    </row>
    <row r="36" spans="1:6" x14ac:dyDescent="0.25">
      <c r="A36" s="5" t="s">
        <v>15</v>
      </c>
      <c r="B36" s="6">
        <v>5346</v>
      </c>
      <c r="C36" s="6">
        <f>B36*6</f>
        <v>32076</v>
      </c>
      <c r="D36" s="7">
        <v>0.83</v>
      </c>
      <c r="E36" s="8"/>
      <c r="F36" s="7">
        <f>B36*(D36*(1-E36))</f>
        <v>4437.1799999999994</v>
      </c>
    </row>
    <row r="37" spans="1:6" x14ac:dyDescent="0.25">
      <c r="A37" s="75" t="s">
        <v>70</v>
      </c>
      <c r="B37" s="75"/>
      <c r="C37" s="75"/>
      <c r="D37" s="75"/>
      <c r="E37" s="75"/>
      <c r="F37" s="9">
        <f>SUM(F35:F36)</f>
        <v>4947.03</v>
      </c>
    </row>
    <row r="38" spans="1:6" ht="15.75" customHeight="1" x14ac:dyDescent="0.25">
      <c r="A38" s="73" t="s">
        <v>43</v>
      </c>
      <c r="B38" s="73"/>
      <c r="C38" s="73"/>
      <c r="D38" s="73"/>
      <c r="E38" s="73"/>
      <c r="F38" s="73"/>
    </row>
    <row r="39" spans="1:6" ht="31.5" customHeight="1" x14ac:dyDescent="0.25">
      <c r="A39" s="74" t="s">
        <v>44</v>
      </c>
      <c r="B39" s="74"/>
      <c r="C39" s="74"/>
      <c r="D39" s="3" t="s">
        <v>45</v>
      </c>
      <c r="E39" s="3" t="s">
        <v>46</v>
      </c>
      <c r="F39" s="2" t="s">
        <v>8</v>
      </c>
    </row>
    <row r="40" spans="1:6" x14ac:dyDescent="0.25">
      <c r="A40" s="74"/>
      <c r="B40" s="74"/>
      <c r="C40" s="74"/>
      <c r="D40" s="4" t="s">
        <v>47</v>
      </c>
      <c r="E40" s="4" t="s">
        <v>48</v>
      </c>
      <c r="F40" s="4" t="s">
        <v>49</v>
      </c>
    </row>
    <row r="41" spans="1:6" x14ac:dyDescent="0.25">
      <c r="A41" s="82" t="s">
        <v>50</v>
      </c>
      <c r="B41" s="82"/>
      <c r="C41" s="82"/>
      <c r="D41" s="6">
        <v>25</v>
      </c>
      <c r="E41" s="18">
        <v>93.13</v>
      </c>
      <c r="F41" s="10">
        <f>D41*E41</f>
        <v>2328.25</v>
      </c>
    </row>
    <row r="42" spans="1:6" x14ac:dyDescent="0.25">
      <c r="A42" s="69" t="s">
        <v>71</v>
      </c>
      <c r="B42" s="69"/>
      <c r="C42" s="69"/>
      <c r="D42" s="69"/>
      <c r="E42" s="69"/>
      <c r="F42" s="9">
        <f>F41</f>
        <v>2328.25</v>
      </c>
    </row>
    <row r="43" spans="1:6" x14ac:dyDescent="0.25">
      <c r="A43" s="70" t="s">
        <v>72</v>
      </c>
      <c r="B43" s="70"/>
      <c r="C43" s="70"/>
      <c r="D43" s="70"/>
      <c r="E43" s="70"/>
      <c r="F43" s="10">
        <f>F37+F42</f>
        <v>7275.28</v>
      </c>
    </row>
    <row r="44" spans="1:6" x14ac:dyDescent="0.25">
      <c r="A44" s="1" t="s">
        <v>22</v>
      </c>
    </row>
    <row r="46" spans="1:6" ht="15.75" customHeight="1" x14ac:dyDescent="0.25">
      <c r="A46" s="73" t="s">
        <v>73</v>
      </c>
      <c r="B46" s="73"/>
      <c r="C46" s="73"/>
      <c r="D46" s="73"/>
      <c r="E46" s="73"/>
      <c r="F46" s="73"/>
    </row>
    <row r="47" spans="1:6" ht="31.5" customHeight="1" x14ac:dyDescent="0.25">
      <c r="A47" s="74" t="s">
        <v>44</v>
      </c>
      <c r="B47" s="74"/>
      <c r="C47" s="74"/>
      <c r="D47" s="3" t="s">
        <v>54</v>
      </c>
      <c r="E47" s="3" t="s">
        <v>46</v>
      </c>
      <c r="F47" s="2" t="s">
        <v>55</v>
      </c>
    </row>
    <row r="48" spans="1:6" x14ac:dyDescent="0.25">
      <c r="A48" s="74"/>
      <c r="B48" s="74"/>
      <c r="C48" s="74"/>
      <c r="D48" s="4" t="s">
        <v>74</v>
      </c>
      <c r="E48" s="4" t="s">
        <v>57</v>
      </c>
      <c r="F48" s="4" t="s">
        <v>75</v>
      </c>
    </row>
    <row r="49" spans="1:6" ht="31.5" customHeight="1" x14ac:dyDescent="0.25">
      <c r="A49" s="83" t="s">
        <v>76</v>
      </c>
      <c r="B49" s="83"/>
      <c r="C49" s="83"/>
      <c r="D49" s="6">
        <v>100</v>
      </c>
      <c r="E49" s="18">
        <v>53.65</v>
      </c>
      <c r="F49" s="10">
        <f>D49*E49</f>
        <v>5365</v>
      </c>
    </row>
    <row r="50" spans="1:6" x14ac:dyDescent="0.25">
      <c r="A50" s="82" t="s">
        <v>60</v>
      </c>
      <c r="B50" s="82"/>
      <c r="C50" s="82"/>
      <c r="D50" s="6">
        <v>4500</v>
      </c>
      <c r="E50" s="18">
        <v>6.67</v>
      </c>
      <c r="F50" s="10">
        <f>D50*E50</f>
        <v>30015</v>
      </c>
    </row>
    <row r="51" spans="1:6" x14ac:dyDescent="0.25">
      <c r="A51" s="70" t="s">
        <v>77</v>
      </c>
      <c r="B51" s="70"/>
      <c r="C51" s="70"/>
      <c r="D51" s="70"/>
      <c r="E51" s="70"/>
      <c r="F51" s="10">
        <f>SUM(F49:F50)</f>
        <v>35380</v>
      </c>
    </row>
    <row r="52" spans="1:6" x14ac:dyDescent="0.25">
      <c r="A52" s="1" t="s">
        <v>22</v>
      </c>
    </row>
    <row r="54" spans="1:6" ht="32.25" customHeight="1" x14ac:dyDescent="0.25">
      <c r="A54" s="71" t="s">
        <v>78</v>
      </c>
      <c r="B54" s="71"/>
      <c r="C54" s="71"/>
      <c r="D54" s="71"/>
      <c r="E54" s="71"/>
      <c r="F54" s="19">
        <f>((F15+F43)*6)+F24+F51</f>
        <v>128529.54999999999</v>
      </c>
    </row>
  </sheetData>
  <mergeCells count="33">
    <mergeCell ref="A1:F1"/>
    <mergeCell ref="A3:F3"/>
    <mergeCell ref="A4:F4"/>
    <mergeCell ref="A5:A6"/>
    <mergeCell ref="A9:E9"/>
    <mergeCell ref="A10:F10"/>
    <mergeCell ref="A11:C12"/>
    <mergeCell ref="A13:C13"/>
    <mergeCell ref="A14:E14"/>
    <mergeCell ref="A15:E15"/>
    <mergeCell ref="A18:F18"/>
    <mergeCell ref="A19:C20"/>
    <mergeCell ref="A21:C21"/>
    <mergeCell ref="A22:C22"/>
    <mergeCell ref="A23:C23"/>
    <mergeCell ref="A24:E24"/>
    <mergeCell ref="A27:E27"/>
    <mergeCell ref="A29:F29"/>
    <mergeCell ref="A31:F31"/>
    <mergeCell ref="A32:F32"/>
    <mergeCell ref="A33:A34"/>
    <mergeCell ref="A37:E37"/>
    <mergeCell ref="A38:F38"/>
    <mergeCell ref="A39:C40"/>
    <mergeCell ref="A41:C41"/>
    <mergeCell ref="A50:C50"/>
    <mergeCell ref="A51:E51"/>
    <mergeCell ref="A54:E54"/>
    <mergeCell ref="A42:E42"/>
    <mergeCell ref="A43:E43"/>
    <mergeCell ref="A46:F46"/>
    <mergeCell ref="A47:C48"/>
    <mergeCell ref="A49:C49"/>
  </mergeCells>
  <pageMargins left="0.51180555555555496" right="0.51180555555555496" top="0.78749999999999998" bottom="0.78749999999999998" header="0.51180555555555496" footer="0.51180555555555496"/>
  <pageSetup paperSize="9" scale="66" firstPageNumber="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MK55"/>
  <sheetViews>
    <sheetView view="pageBreakPreview" topLeftCell="A17" zoomScale="60" zoomScaleNormal="100" workbookViewId="0">
      <selection activeCell="A24" sqref="A24:E24"/>
    </sheetView>
  </sheetViews>
  <sheetFormatPr defaultRowHeight="15.75" x14ac:dyDescent="0.25"/>
  <cols>
    <col min="1" max="1" width="25.85546875" style="17" customWidth="1"/>
    <col min="2" max="5" width="16" style="17" customWidth="1"/>
    <col min="6" max="6" width="25.28515625" style="17" customWidth="1"/>
    <col min="7" max="1025" width="9.140625" style="17" customWidth="1"/>
  </cols>
  <sheetData>
    <row r="1" spans="1:6" ht="46.5" customHeight="1" x14ac:dyDescent="0.25">
      <c r="A1" s="84" t="s">
        <v>41</v>
      </c>
      <c r="B1" s="84"/>
      <c r="C1" s="84"/>
      <c r="D1" s="84"/>
      <c r="E1" s="84"/>
      <c r="F1" s="84"/>
    </row>
    <row r="3" spans="1:6" x14ac:dyDescent="0.25">
      <c r="A3" s="72" t="s">
        <v>79</v>
      </c>
      <c r="B3" s="72"/>
      <c r="C3" s="72"/>
      <c r="D3" s="72"/>
      <c r="E3" s="72"/>
      <c r="F3" s="72"/>
    </row>
    <row r="4" spans="1:6" ht="15.75" customHeight="1" x14ac:dyDescent="0.25">
      <c r="A4" s="73" t="s">
        <v>2</v>
      </c>
      <c r="B4" s="73"/>
      <c r="C4" s="73"/>
      <c r="D4" s="73"/>
      <c r="E4" s="73"/>
      <c r="F4" s="73"/>
    </row>
    <row r="5" spans="1:6" ht="47.25" customHeight="1" x14ac:dyDescent="0.25">
      <c r="A5" s="74" t="s">
        <v>3</v>
      </c>
      <c r="B5" s="3" t="s">
        <v>4</v>
      </c>
      <c r="C5" s="3" t="s">
        <v>5</v>
      </c>
      <c r="D5" s="3" t="s">
        <v>6</v>
      </c>
      <c r="E5" s="3" t="s">
        <v>7</v>
      </c>
      <c r="F5" s="2" t="s">
        <v>8</v>
      </c>
    </row>
    <row r="6" spans="1:6" x14ac:dyDescent="0.25">
      <c r="A6" s="74"/>
      <c r="B6" s="4" t="s">
        <v>9</v>
      </c>
      <c r="C6" s="4" t="s">
        <v>10</v>
      </c>
      <c r="D6" s="4" t="s">
        <v>11</v>
      </c>
      <c r="E6" s="4" t="s">
        <v>12</v>
      </c>
      <c r="F6" s="4" t="s">
        <v>13</v>
      </c>
    </row>
    <row r="7" spans="1:6" x14ac:dyDescent="0.25">
      <c r="A7" s="5" t="s">
        <v>14</v>
      </c>
      <c r="B7" s="6">
        <v>10954</v>
      </c>
      <c r="C7" s="6">
        <f>B7*12</f>
        <v>131448</v>
      </c>
      <c r="D7" s="7">
        <v>0.09</v>
      </c>
      <c r="E7" s="8"/>
      <c r="F7" s="7">
        <f>B7*(D7*(1-E7))</f>
        <v>985.86</v>
      </c>
    </row>
    <row r="8" spans="1:6" x14ac:dyDescent="0.25">
      <c r="A8" s="5" t="s">
        <v>15</v>
      </c>
      <c r="B8" s="6">
        <v>16739</v>
      </c>
      <c r="C8" s="6">
        <f>B8*12</f>
        <v>200868</v>
      </c>
      <c r="D8" s="7">
        <v>0.83</v>
      </c>
      <c r="E8" s="8"/>
      <c r="F8" s="7">
        <f>B8*(D8*(1-E8))</f>
        <v>13893.369999999999</v>
      </c>
    </row>
    <row r="9" spans="1:6" x14ac:dyDescent="0.25">
      <c r="A9" s="75" t="s">
        <v>16</v>
      </c>
      <c r="B9" s="75"/>
      <c r="C9" s="75"/>
      <c r="D9" s="75"/>
      <c r="E9" s="75"/>
      <c r="F9" s="9">
        <f>SUM(F7:F8)</f>
        <v>14879.23</v>
      </c>
    </row>
    <row r="10" spans="1:6" ht="15.75" customHeight="1" x14ac:dyDescent="0.25">
      <c r="A10" s="73" t="s">
        <v>43</v>
      </c>
      <c r="B10" s="73"/>
      <c r="C10" s="73"/>
      <c r="D10" s="73"/>
      <c r="E10" s="73"/>
      <c r="F10" s="73"/>
    </row>
    <row r="11" spans="1:6" ht="31.5" customHeight="1" x14ac:dyDescent="0.25">
      <c r="A11" s="74" t="s">
        <v>44</v>
      </c>
      <c r="B11" s="74"/>
      <c r="C11" s="74"/>
      <c r="D11" s="3" t="s">
        <v>45</v>
      </c>
      <c r="E11" s="3" t="s">
        <v>46</v>
      </c>
      <c r="F11" s="2" t="s">
        <v>8</v>
      </c>
    </row>
    <row r="12" spans="1:6" x14ac:dyDescent="0.25">
      <c r="A12" s="74"/>
      <c r="B12" s="74"/>
      <c r="C12" s="74"/>
      <c r="D12" s="4" t="s">
        <v>47</v>
      </c>
      <c r="E12" s="4" t="s">
        <v>48</v>
      </c>
      <c r="F12" s="4" t="s">
        <v>49</v>
      </c>
    </row>
    <row r="13" spans="1:6" x14ac:dyDescent="0.25">
      <c r="A13" s="82" t="s">
        <v>50</v>
      </c>
      <c r="B13" s="82"/>
      <c r="C13" s="82"/>
      <c r="D13" s="6">
        <v>185</v>
      </c>
      <c r="E13" s="18">
        <v>93.13</v>
      </c>
      <c r="F13" s="10">
        <f>D13*E13</f>
        <v>17229.05</v>
      </c>
    </row>
    <row r="14" spans="1:6" x14ac:dyDescent="0.25">
      <c r="A14" s="69" t="s">
        <v>51</v>
      </c>
      <c r="B14" s="69"/>
      <c r="C14" s="69"/>
      <c r="D14" s="69"/>
      <c r="E14" s="69"/>
      <c r="F14" s="9">
        <f>F13</f>
        <v>17229.05</v>
      </c>
    </row>
    <row r="15" spans="1:6" x14ac:dyDescent="0.25">
      <c r="A15" s="70" t="s">
        <v>52</v>
      </c>
      <c r="B15" s="70"/>
      <c r="C15" s="70"/>
      <c r="D15" s="70"/>
      <c r="E15" s="70"/>
      <c r="F15" s="10">
        <f>F9+F14</f>
        <v>32108.28</v>
      </c>
    </row>
    <row r="16" spans="1:6" x14ac:dyDescent="0.25">
      <c r="A16" s="1" t="s">
        <v>22</v>
      </c>
    </row>
    <row r="18" spans="1:6" ht="15.75" customHeight="1" x14ac:dyDescent="0.25">
      <c r="A18" s="73" t="s">
        <v>80</v>
      </c>
      <c r="B18" s="73"/>
      <c r="C18" s="73"/>
      <c r="D18" s="73"/>
      <c r="E18" s="73"/>
      <c r="F18" s="73"/>
    </row>
    <row r="19" spans="1:6" ht="31.5" customHeight="1" x14ac:dyDescent="0.25">
      <c r="A19" s="74" t="s">
        <v>44</v>
      </c>
      <c r="B19" s="74"/>
      <c r="C19" s="74"/>
      <c r="D19" s="3" t="s">
        <v>54</v>
      </c>
      <c r="E19" s="3" t="s">
        <v>46</v>
      </c>
      <c r="F19" s="2" t="s">
        <v>55</v>
      </c>
    </row>
    <row r="20" spans="1:6" x14ac:dyDescent="0.25">
      <c r="A20" s="74"/>
      <c r="B20" s="74"/>
      <c r="C20" s="74"/>
      <c r="D20" s="4" t="s">
        <v>56</v>
      </c>
      <c r="E20" s="4" t="s">
        <v>57</v>
      </c>
      <c r="F20" s="4" t="s">
        <v>58</v>
      </c>
    </row>
    <row r="21" spans="1:6" x14ac:dyDescent="0.25">
      <c r="A21" s="82" t="s">
        <v>59</v>
      </c>
      <c r="B21" s="82"/>
      <c r="C21" s="82"/>
      <c r="D21" s="6">
        <v>120</v>
      </c>
      <c r="E21" s="18">
        <v>53.65</v>
      </c>
      <c r="F21" s="10">
        <f>D21*E21</f>
        <v>6438</v>
      </c>
    </row>
    <row r="22" spans="1:6" x14ac:dyDescent="0.25">
      <c r="A22" s="82" t="s">
        <v>60</v>
      </c>
      <c r="B22" s="82"/>
      <c r="C22" s="82"/>
      <c r="D22" s="6">
        <v>1200</v>
      </c>
      <c r="E22" s="18">
        <v>6.67</v>
      </c>
      <c r="F22" s="10">
        <f>D22*E22</f>
        <v>8004</v>
      </c>
    </row>
    <row r="23" spans="1:6" x14ac:dyDescent="0.25">
      <c r="A23" s="82" t="s">
        <v>61</v>
      </c>
      <c r="B23" s="82"/>
      <c r="C23" s="82"/>
      <c r="D23" s="6">
        <v>25</v>
      </c>
      <c r="E23" s="18">
        <v>53.65</v>
      </c>
      <c r="F23" s="10">
        <f>D23*E23</f>
        <v>1341.25</v>
      </c>
    </row>
    <row r="24" spans="1:6" x14ac:dyDescent="0.25">
      <c r="A24" s="70" t="s">
        <v>62</v>
      </c>
      <c r="B24" s="70"/>
      <c r="C24" s="70"/>
      <c r="D24" s="70"/>
      <c r="E24" s="70"/>
      <c r="F24" s="10">
        <f>SUM(F21:F23)</f>
        <v>15783.25</v>
      </c>
    </row>
    <row r="25" spans="1:6" x14ac:dyDescent="0.25">
      <c r="A25" s="1" t="s">
        <v>22</v>
      </c>
    </row>
    <row r="27" spans="1:6" ht="30.75" customHeight="1" x14ac:dyDescent="0.25">
      <c r="A27" s="71" t="s">
        <v>63</v>
      </c>
      <c r="B27" s="71"/>
      <c r="C27" s="71"/>
      <c r="D27" s="71"/>
      <c r="E27" s="71"/>
      <c r="F27" s="19">
        <f>(F15*12)+F24</f>
        <v>401082.61</v>
      </c>
    </row>
    <row r="29" spans="1:6" ht="63.75" customHeight="1" x14ac:dyDescent="0.25">
      <c r="A29" s="84" t="s">
        <v>64</v>
      </c>
      <c r="B29" s="84"/>
      <c r="C29" s="84"/>
      <c r="D29" s="84"/>
      <c r="E29" s="84"/>
      <c r="F29" s="84"/>
    </row>
    <row r="31" spans="1:6" x14ac:dyDescent="0.25">
      <c r="A31" s="72" t="s">
        <v>81</v>
      </c>
      <c r="B31" s="72"/>
      <c r="C31" s="72"/>
      <c r="D31" s="72"/>
      <c r="E31" s="72"/>
      <c r="F31" s="72"/>
    </row>
    <row r="32" spans="1:6" ht="15.75" customHeight="1" x14ac:dyDescent="0.25">
      <c r="A32" s="73" t="s">
        <v>66</v>
      </c>
      <c r="B32" s="73"/>
      <c r="C32" s="73"/>
      <c r="D32" s="73"/>
      <c r="E32" s="73"/>
      <c r="F32" s="73"/>
    </row>
    <row r="33" spans="1:6" ht="63" customHeight="1" x14ac:dyDescent="0.25">
      <c r="A33" s="74" t="s">
        <v>3</v>
      </c>
      <c r="B33" s="3" t="s">
        <v>4</v>
      </c>
      <c r="C33" s="3" t="s">
        <v>34</v>
      </c>
      <c r="D33" s="3" t="s">
        <v>6</v>
      </c>
      <c r="E33" s="3" t="s">
        <v>7</v>
      </c>
      <c r="F33" s="2" t="s">
        <v>8</v>
      </c>
    </row>
    <row r="34" spans="1:6" x14ac:dyDescent="0.25">
      <c r="A34" s="74"/>
      <c r="B34" s="4" t="s">
        <v>67</v>
      </c>
      <c r="C34" s="4" t="s">
        <v>68</v>
      </c>
      <c r="D34" s="4" t="s">
        <v>11</v>
      </c>
      <c r="E34" s="4" t="s">
        <v>12</v>
      </c>
      <c r="F34" s="4" t="s">
        <v>69</v>
      </c>
    </row>
    <row r="35" spans="1:6" x14ac:dyDescent="0.25">
      <c r="A35" s="5" t="s">
        <v>14</v>
      </c>
      <c r="B35" s="6">
        <v>36092</v>
      </c>
      <c r="C35" s="6">
        <f>B35*6</f>
        <v>216552</v>
      </c>
      <c r="D35" s="7">
        <v>0.09</v>
      </c>
      <c r="E35" s="8"/>
      <c r="F35" s="7">
        <f>B35*(D35*(1-E35))</f>
        <v>3248.2799999999997</v>
      </c>
    </row>
    <row r="36" spans="1:6" x14ac:dyDescent="0.25">
      <c r="A36" s="5" t="s">
        <v>15</v>
      </c>
      <c r="B36" s="6">
        <v>51019</v>
      </c>
      <c r="C36" s="6">
        <f>B36*6</f>
        <v>306114</v>
      </c>
      <c r="D36" s="7">
        <v>0.83</v>
      </c>
      <c r="E36" s="8"/>
      <c r="F36" s="7">
        <f>B36*(D36*(1-E36))</f>
        <v>42345.77</v>
      </c>
    </row>
    <row r="37" spans="1:6" ht="31.5" x14ac:dyDescent="0.25">
      <c r="A37" s="5" t="s">
        <v>82</v>
      </c>
      <c r="B37" s="6">
        <v>4553</v>
      </c>
      <c r="C37" s="6">
        <f>B37*6</f>
        <v>27318</v>
      </c>
      <c r="D37" s="7">
        <v>0.83</v>
      </c>
      <c r="E37" s="8"/>
      <c r="F37" s="7">
        <f>B37*(D37*(1-E37))</f>
        <v>3778.99</v>
      </c>
    </row>
    <row r="38" spans="1:6" x14ac:dyDescent="0.25">
      <c r="A38" s="75" t="s">
        <v>70</v>
      </c>
      <c r="B38" s="75"/>
      <c r="C38" s="75"/>
      <c r="D38" s="75"/>
      <c r="E38" s="75"/>
      <c r="F38" s="9">
        <f>SUM(F35:F37)</f>
        <v>49373.039999999994</v>
      </c>
    </row>
    <row r="39" spans="1:6" ht="15.75" customHeight="1" x14ac:dyDescent="0.25">
      <c r="A39" s="73" t="s">
        <v>43</v>
      </c>
      <c r="B39" s="73"/>
      <c r="C39" s="73"/>
      <c r="D39" s="73"/>
      <c r="E39" s="73"/>
      <c r="F39" s="73"/>
    </row>
    <row r="40" spans="1:6" ht="31.5" customHeight="1" x14ac:dyDescent="0.25">
      <c r="A40" s="74" t="s">
        <v>44</v>
      </c>
      <c r="B40" s="74"/>
      <c r="C40" s="74"/>
      <c r="D40" s="3" t="s">
        <v>45</v>
      </c>
      <c r="E40" s="3" t="s">
        <v>46</v>
      </c>
      <c r="F40" s="2" t="s">
        <v>8</v>
      </c>
    </row>
    <row r="41" spans="1:6" x14ac:dyDescent="0.25">
      <c r="A41" s="74"/>
      <c r="B41" s="74"/>
      <c r="C41" s="74"/>
      <c r="D41" s="4" t="s">
        <v>47</v>
      </c>
      <c r="E41" s="4" t="s">
        <v>48</v>
      </c>
      <c r="F41" s="4" t="s">
        <v>49</v>
      </c>
    </row>
    <row r="42" spans="1:6" x14ac:dyDescent="0.25">
      <c r="A42" s="82" t="s">
        <v>50</v>
      </c>
      <c r="B42" s="82"/>
      <c r="C42" s="82"/>
      <c r="D42" s="6">
        <v>185</v>
      </c>
      <c r="E42" s="18">
        <v>93.13</v>
      </c>
      <c r="F42" s="10">
        <f>D42*E42</f>
        <v>17229.05</v>
      </c>
    </row>
    <row r="43" spans="1:6" x14ac:dyDescent="0.25">
      <c r="A43" s="69" t="s">
        <v>71</v>
      </c>
      <c r="B43" s="69"/>
      <c r="C43" s="69"/>
      <c r="D43" s="69"/>
      <c r="E43" s="69"/>
      <c r="F43" s="9">
        <f>F42</f>
        <v>17229.05</v>
      </c>
    </row>
    <row r="44" spans="1:6" x14ac:dyDescent="0.25">
      <c r="A44" s="70" t="s">
        <v>72</v>
      </c>
      <c r="B44" s="70"/>
      <c r="C44" s="70"/>
      <c r="D44" s="70"/>
      <c r="E44" s="70"/>
      <c r="F44" s="10">
        <f>F38+F43</f>
        <v>66602.09</v>
      </c>
    </row>
    <row r="45" spans="1:6" x14ac:dyDescent="0.25">
      <c r="A45" s="1" t="s">
        <v>22</v>
      </c>
    </row>
    <row r="47" spans="1:6" ht="15.75" customHeight="1" x14ac:dyDescent="0.25">
      <c r="A47" s="73" t="s">
        <v>83</v>
      </c>
      <c r="B47" s="73"/>
      <c r="C47" s="73"/>
      <c r="D47" s="73"/>
      <c r="E47" s="73"/>
      <c r="F47" s="73"/>
    </row>
    <row r="48" spans="1:6" ht="31.5" customHeight="1" x14ac:dyDescent="0.25">
      <c r="A48" s="74" t="s">
        <v>44</v>
      </c>
      <c r="B48" s="74"/>
      <c r="C48" s="74"/>
      <c r="D48" s="3" t="s">
        <v>54</v>
      </c>
      <c r="E48" s="3" t="s">
        <v>46</v>
      </c>
      <c r="F48" s="2" t="s">
        <v>55</v>
      </c>
    </row>
    <row r="49" spans="1:6" x14ac:dyDescent="0.25">
      <c r="A49" s="74"/>
      <c r="B49" s="74"/>
      <c r="C49" s="74"/>
      <c r="D49" s="4" t="s">
        <v>74</v>
      </c>
      <c r="E49" s="4" t="s">
        <v>57</v>
      </c>
      <c r="F49" s="4" t="s">
        <v>75</v>
      </c>
    </row>
    <row r="50" spans="1:6" ht="31.5" customHeight="1" x14ac:dyDescent="0.25">
      <c r="A50" s="83" t="s">
        <v>76</v>
      </c>
      <c r="B50" s="83"/>
      <c r="C50" s="83"/>
      <c r="D50" s="6">
        <v>225</v>
      </c>
      <c r="E50" s="18">
        <v>53.65</v>
      </c>
      <c r="F50" s="10">
        <f>D50*E50</f>
        <v>12071.25</v>
      </c>
    </row>
    <row r="51" spans="1:6" x14ac:dyDescent="0.25">
      <c r="A51" s="82" t="s">
        <v>60</v>
      </c>
      <c r="B51" s="82"/>
      <c r="C51" s="82"/>
      <c r="D51" s="6">
        <v>13500</v>
      </c>
      <c r="E51" s="18">
        <v>6.58</v>
      </c>
      <c r="F51" s="10">
        <f>D51*E51</f>
        <v>88830</v>
      </c>
    </row>
    <row r="52" spans="1:6" x14ac:dyDescent="0.25">
      <c r="A52" s="70" t="s">
        <v>77</v>
      </c>
      <c r="B52" s="70"/>
      <c r="C52" s="70"/>
      <c r="D52" s="70"/>
      <c r="E52" s="70"/>
      <c r="F52" s="10">
        <f>SUM(F50:F51)</f>
        <v>100901.25</v>
      </c>
    </row>
    <row r="53" spans="1:6" x14ac:dyDescent="0.25">
      <c r="A53" s="1" t="s">
        <v>22</v>
      </c>
    </row>
    <row r="55" spans="1:6" ht="32.25" customHeight="1" x14ac:dyDescent="0.25">
      <c r="A55" s="71" t="s">
        <v>78</v>
      </c>
      <c r="B55" s="71"/>
      <c r="C55" s="71"/>
      <c r="D55" s="71"/>
      <c r="E55" s="71"/>
      <c r="F55" s="19">
        <f>((F15+F44)*6)+F24+F52</f>
        <v>708946.72</v>
      </c>
    </row>
  </sheetData>
  <mergeCells count="33">
    <mergeCell ref="A1:F1"/>
    <mergeCell ref="A3:F3"/>
    <mergeCell ref="A4:F4"/>
    <mergeCell ref="A5:A6"/>
    <mergeCell ref="A9:E9"/>
    <mergeCell ref="A10:F10"/>
    <mergeCell ref="A11:C12"/>
    <mergeCell ref="A13:C13"/>
    <mergeCell ref="A14:E14"/>
    <mergeCell ref="A15:E15"/>
    <mergeCell ref="A18:F18"/>
    <mergeCell ref="A19:C20"/>
    <mergeCell ref="A21:C21"/>
    <mergeCell ref="A22:C22"/>
    <mergeCell ref="A23:C23"/>
    <mergeCell ref="A24:E24"/>
    <mergeCell ref="A27:E27"/>
    <mergeCell ref="A29:F29"/>
    <mergeCell ref="A31:F31"/>
    <mergeCell ref="A32:F32"/>
    <mergeCell ref="A33:A34"/>
    <mergeCell ref="A38:E38"/>
    <mergeCell ref="A39:F39"/>
    <mergeCell ref="A40:C41"/>
    <mergeCell ref="A42:C42"/>
    <mergeCell ref="A51:C51"/>
    <mergeCell ref="A52:E52"/>
    <mergeCell ref="A55:E55"/>
    <mergeCell ref="A43:E43"/>
    <mergeCell ref="A44:E44"/>
    <mergeCell ref="A47:F47"/>
    <mergeCell ref="A48:C49"/>
    <mergeCell ref="A50:C50"/>
  </mergeCells>
  <pageMargins left="0.51180555555555496" right="0.51180555555555496" top="0.78749999999999998" bottom="0.78749999999999998" header="0.51180555555555496" footer="0.51180555555555496"/>
  <pageSetup paperSize="9" scale="64" firstPageNumber="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MK31"/>
  <sheetViews>
    <sheetView view="pageBreakPreview" topLeftCell="A13" zoomScale="60" zoomScaleNormal="100" workbookViewId="0">
      <selection activeCell="E24" sqref="E24"/>
    </sheetView>
  </sheetViews>
  <sheetFormatPr defaultRowHeight="15.75" x14ac:dyDescent="0.25"/>
  <cols>
    <col min="1" max="1" width="25.85546875" style="17" customWidth="1"/>
    <col min="2" max="5" width="16" style="17" customWidth="1"/>
    <col min="6" max="6" width="25.28515625" style="17" customWidth="1"/>
    <col min="7" max="1025" width="9.140625" style="17" customWidth="1"/>
  </cols>
  <sheetData>
    <row r="1" spans="1:6" ht="46.5" customHeight="1" x14ac:dyDescent="0.25">
      <c r="A1" s="84" t="s">
        <v>84</v>
      </c>
      <c r="B1" s="84"/>
      <c r="C1" s="84"/>
      <c r="D1" s="84"/>
      <c r="E1" s="84"/>
      <c r="F1" s="84"/>
    </row>
    <row r="3" spans="1:6" x14ac:dyDescent="0.25">
      <c r="A3" s="72" t="s">
        <v>85</v>
      </c>
      <c r="B3" s="72"/>
      <c r="C3" s="72"/>
      <c r="D3" s="72"/>
      <c r="E3" s="72"/>
      <c r="F3" s="72"/>
    </row>
    <row r="4" spans="1:6" ht="47.25" customHeight="1" x14ac:dyDescent="0.25">
      <c r="A4" s="74" t="s">
        <v>86</v>
      </c>
      <c r="B4" s="3" t="s">
        <v>4</v>
      </c>
      <c r="C4" s="3" t="s">
        <v>5</v>
      </c>
      <c r="D4" s="3" t="s">
        <v>6</v>
      </c>
      <c r="E4" s="3" t="s">
        <v>7</v>
      </c>
      <c r="F4" s="2" t="s">
        <v>8</v>
      </c>
    </row>
    <row r="5" spans="1:6" x14ac:dyDescent="0.25">
      <c r="A5" s="74"/>
      <c r="B5" s="4" t="s">
        <v>9</v>
      </c>
      <c r="C5" s="4" t="s">
        <v>10</v>
      </c>
      <c r="D5" s="4" t="s">
        <v>11</v>
      </c>
      <c r="E5" s="4" t="s">
        <v>12</v>
      </c>
      <c r="F5" s="4" t="s">
        <v>13</v>
      </c>
    </row>
    <row r="6" spans="1:6" x14ac:dyDescent="0.25">
      <c r="A6" s="5" t="s">
        <v>87</v>
      </c>
      <c r="B6" s="6">
        <v>5338</v>
      </c>
      <c r="C6" s="6">
        <f t="shared" ref="C6:C11" si="0">B6*12</f>
        <v>64056</v>
      </c>
      <c r="D6" s="7">
        <v>0.6</v>
      </c>
      <c r="E6" s="8"/>
      <c r="F6" s="7">
        <f t="shared" ref="F6:F11" si="1">B6*(D6*(1-E6))</f>
        <v>3202.7999999999997</v>
      </c>
    </row>
    <row r="7" spans="1:6" x14ac:dyDescent="0.25">
      <c r="A7" s="5" t="s">
        <v>88</v>
      </c>
      <c r="B7" s="6">
        <v>4685</v>
      </c>
      <c r="C7" s="6">
        <f t="shared" si="0"/>
        <v>56220</v>
      </c>
      <c r="D7" s="7">
        <v>0.6</v>
      </c>
      <c r="E7" s="8"/>
      <c r="F7" s="7">
        <f t="shared" si="1"/>
        <v>2811</v>
      </c>
    </row>
    <row r="8" spans="1:6" x14ac:dyDescent="0.25">
      <c r="A8" s="5" t="s">
        <v>89</v>
      </c>
      <c r="B8" s="6">
        <v>10114</v>
      </c>
      <c r="C8" s="6">
        <f t="shared" si="0"/>
        <v>121368</v>
      </c>
      <c r="D8" s="7">
        <v>0.6</v>
      </c>
      <c r="E8" s="8"/>
      <c r="F8" s="7">
        <f t="shared" si="1"/>
        <v>6068.4</v>
      </c>
    </row>
    <row r="9" spans="1:6" x14ac:dyDescent="0.25">
      <c r="A9" s="5" t="s">
        <v>90</v>
      </c>
      <c r="B9" s="6">
        <v>16049</v>
      </c>
      <c r="C9" s="6">
        <f t="shared" si="0"/>
        <v>192588</v>
      </c>
      <c r="D9" s="7">
        <v>0.6</v>
      </c>
      <c r="E9" s="8"/>
      <c r="F9" s="7">
        <f t="shared" si="1"/>
        <v>9629.4</v>
      </c>
    </row>
    <row r="10" spans="1:6" x14ac:dyDescent="0.25">
      <c r="A10" s="5" t="s">
        <v>91</v>
      </c>
      <c r="B10" s="6">
        <v>5385</v>
      </c>
      <c r="C10" s="6">
        <f t="shared" si="0"/>
        <v>64620</v>
      </c>
      <c r="D10" s="7">
        <v>1.63</v>
      </c>
      <c r="E10" s="8"/>
      <c r="F10" s="7">
        <f t="shared" si="1"/>
        <v>8777.5499999999993</v>
      </c>
    </row>
    <row r="11" spans="1:6" x14ac:dyDescent="0.25">
      <c r="A11" s="5" t="s">
        <v>92</v>
      </c>
      <c r="B11" s="6">
        <v>1462</v>
      </c>
      <c r="C11" s="6">
        <f t="shared" si="0"/>
        <v>17544</v>
      </c>
      <c r="D11" s="7">
        <v>1.63</v>
      </c>
      <c r="E11" s="8"/>
      <c r="F11" s="7">
        <f t="shared" si="1"/>
        <v>2383.06</v>
      </c>
    </row>
    <row r="12" spans="1:6" x14ac:dyDescent="0.25">
      <c r="A12" s="70" t="s">
        <v>93</v>
      </c>
      <c r="B12" s="70"/>
      <c r="C12" s="70"/>
      <c r="D12" s="70"/>
      <c r="E12" s="70"/>
      <c r="F12" s="10">
        <f>SUM(F6:F11)</f>
        <v>32872.21</v>
      </c>
    </row>
    <row r="13" spans="1:6" x14ac:dyDescent="0.25">
      <c r="A13" s="1" t="s">
        <v>22</v>
      </c>
    </row>
    <row r="15" spans="1:6" ht="30.75" customHeight="1" x14ac:dyDescent="0.25">
      <c r="A15" s="71" t="s">
        <v>94</v>
      </c>
      <c r="B15" s="71"/>
      <c r="C15" s="71"/>
      <c r="D15" s="71"/>
      <c r="E15" s="71"/>
      <c r="F15" s="19">
        <f>F12*12</f>
        <v>394466.52</v>
      </c>
    </row>
    <row r="17" spans="1:6" ht="63.75" customHeight="1" x14ac:dyDescent="0.25">
      <c r="A17" s="84" t="s">
        <v>95</v>
      </c>
      <c r="B17" s="84"/>
      <c r="C17" s="84"/>
      <c r="D17" s="84"/>
      <c r="E17" s="84"/>
      <c r="F17" s="84"/>
    </row>
    <row r="19" spans="1:6" x14ac:dyDescent="0.25">
      <c r="A19" s="72" t="s">
        <v>96</v>
      </c>
      <c r="B19" s="72"/>
      <c r="C19" s="72"/>
      <c r="D19" s="72"/>
      <c r="E19" s="72"/>
      <c r="F19" s="72"/>
    </row>
    <row r="20" spans="1:6" ht="63" customHeight="1" x14ac:dyDescent="0.25">
      <c r="A20" s="74" t="s">
        <v>86</v>
      </c>
      <c r="B20" s="3" t="s">
        <v>4</v>
      </c>
      <c r="C20" s="3" t="s">
        <v>34</v>
      </c>
      <c r="D20" s="3" t="s">
        <v>6</v>
      </c>
      <c r="E20" s="3" t="s">
        <v>7</v>
      </c>
      <c r="F20" s="2" t="s">
        <v>8</v>
      </c>
    </row>
    <row r="21" spans="1:6" x14ac:dyDescent="0.25">
      <c r="A21" s="74"/>
      <c r="B21" s="4" t="s">
        <v>47</v>
      </c>
      <c r="C21" s="4" t="s">
        <v>97</v>
      </c>
      <c r="D21" s="4" t="s">
        <v>11</v>
      </c>
      <c r="E21" s="4" t="s">
        <v>12</v>
      </c>
      <c r="F21" s="4" t="s">
        <v>98</v>
      </c>
    </row>
    <row r="22" spans="1:6" x14ac:dyDescent="0.25">
      <c r="A22" s="5" t="s">
        <v>87</v>
      </c>
      <c r="B22" s="6">
        <v>23776</v>
      </c>
      <c r="C22" s="6">
        <f t="shared" ref="C22:C27" si="2">B22*6</f>
        <v>142656</v>
      </c>
      <c r="D22" s="7">
        <v>0.6</v>
      </c>
      <c r="E22" s="8"/>
      <c r="F22" s="7">
        <f t="shared" ref="F22:F27" si="3">B22*(D22*(1-E22))</f>
        <v>14265.6</v>
      </c>
    </row>
    <row r="23" spans="1:6" x14ac:dyDescent="0.25">
      <c r="A23" s="5" t="s">
        <v>88</v>
      </c>
      <c r="B23" s="6">
        <v>14253</v>
      </c>
      <c r="C23" s="6">
        <f t="shared" si="2"/>
        <v>85518</v>
      </c>
      <c r="D23" s="7">
        <v>0.6</v>
      </c>
      <c r="E23" s="8"/>
      <c r="F23" s="7">
        <f t="shared" si="3"/>
        <v>8551.7999999999993</v>
      </c>
    </row>
    <row r="24" spans="1:6" x14ac:dyDescent="0.25">
      <c r="A24" s="5" t="s">
        <v>89</v>
      </c>
      <c r="B24" s="6">
        <v>27350</v>
      </c>
      <c r="C24" s="6">
        <f t="shared" si="2"/>
        <v>164100</v>
      </c>
      <c r="D24" s="7">
        <v>0.6</v>
      </c>
      <c r="E24" s="8"/>
      <c r="F24" s="7">
        <f t="shared" si="3"/>
        <v>16410</v>
      </c>
    </row>
    <row r="25" spans="1:6" x14ac:dyDescent="0.25">
      <c r="A25" s="5" t="s">
        <v>90</v>
      </c>
      <c r="B25" s="6">
        <v>42983</v>
      </c>
      <c r="C25" s="6">
        <f t="shared" si="2"/>
        <v>257898</v>
      </c>
      <c r="D25" s="7">
        <v>0.6</v>
      </c>
      <c r="E25" s="8"/>
      <c r="F25" s="7">
        <f t="shared" si="3"/>
        <v>25789.8</v>
      </c>
    </row>
    <row r="26" spans="1:6" x14ac:dyDescent="0.25">
      <c r="A26" s="5" t="s">
        <v>91</v>
      </c>
      <c r="B26" s="6">
        <v>15589</v>
      </c>
      <c r="C26" s="6">
        <f t="shared" si="2"/>
        <v>93534</v>
      </c>
      <c r="D26" s="7">
        <v>1.63</v>
      </c>
      <c r="E26" s="8"/>
      <c r="F26" s="7">
        <f t="shared" si="3"/>
        <v>25410.07</v>
      </c>
    </row>
    <row r="27" spans="1:6" x14ac:dyDescent="0.25">
      <c r="A27" s="5" t="s">
        <v>92</v>
      </c>
      <c r="B27" s="6">
        <v>3664</v>
      </c>
      <c r="C27" s="6">
        <f t="shared" si="2"/>
        <v>21984</v>
      </c>
      <c r="D27" s="7">
        <v>1.63</v>
      </c>
      <c r="E27" s="8"/>
      <c r="F27" s="7">
        <f t="shared" si="3"/>
        <v>5972.32</v>
      </c>
    </row>
    <row r="28" spans="1:6" x14ac:dyDescent="0.25">
      <c r="A28" s="70" t="s">
        <v>99</v>
      </c>
      <c r="B28" s="70"/>
      <c r="C28" s="70"/>
      <c r="D28" s="70"/>
      <c r="E28" s="70"/>
      <c r="F28" s="10">
        <f>SUM(F22:F27)</f>
        <v>96399.59</v>
      </c>
    </row>
    <row r="29" spans="1:6" x14ac:dyDescent="0.25">
      <c r="A29" s="1" t="s">
        <v>22</v>
      </c>
    </row>
    <row r="31" spans="1:6" ht="32.25" customHeight="1" x14ac:dyDescent="0.25">
      <c r="A31" s="71" t="s">
        <v>100</v>
      </c>
      <c r="B31" s="71"/>
      <c r="C31" s="71"/>
      <c r="D31" s="71"/>
      <c r="E31" s="71"/>
      <c r="F31" s="19">
        <f>(F12+F28)*6</f>
        <v>775630.79999999993</v>
      </c>
    </row>
  </sheetData>
  <mergeCells count="10">
    <mergeCell ref="A1:F1"/>
    <mergeCell ref="A3:F3"/>
    <mergeCell ref="A4:A5"/>
    <mergeCell ref="A12:E12"/>
    <mergeCell ref="A15:E15"/>
    <mergeCell ref="A17:F17"/>
    <mergeCell ref="A19:F19"/>
    <mergeCell ref="A20:A21"/>
    <mergeCell ref="A28:E28"/>
    <mergeCell ref="A31:E31"/>
  </mergeCells>
  <pageMargins left="0.51180555555555496" right="0.51180555555555496" top="0.78749999999999998" bottom="0.78749999999999998" header="0.51180555555555496" footer="0.51180555555555496"/>
  <pageSetup paperSize="9" scale="74" firstPageNumber="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MK14"/>
  <sheetViews>
    <sheetView view="pageBreakPreview" zoomScale="60" zoomScaleNormal="100" workbookViewId="0">
      <selection activeCell="E24" sqref="E24"/>
    </sheetView>
  </sheetViews>
  <sheetFormatPr defaultRowHeight="15.75" x14ac:dyDescent="0.25"/>
  <cols>
    <col min="1" max="1" width="40.85546875" style="17" customWidth="1"/>
    <col min="2" max="3" width="13.7109375" style="17" customWidth="1"/>
    <col min="4" max="5" width="17" style="17" customWidth="1"/>
    <col min="6" max="1025" width="9.140625" style="17" customWidth="1"/>
  </cols>
  <sheetData>
    <row r="1" spans="1:5" x14ac:dyDescent="0.25">
      <c r="A1" s="85" t="s">
        <v>101</v>
      </c>
      <c r="B1" s="85"/>
      <c r="C1" s="85"/>
      <c r="D1" s="85"/>
      <c r="E1" s="85"/>
    </row>
    <row r="3" spans="1:5" ht="31.5" x14ac:dyDescent="0.25">
      <c r="A3" s="2" t="s">
        <v>102</v>
      </c>
      <c r="B3" s="2" t="s">
        <v>103</v>
      </c>
      <c r="C3" s="2" t="s">
        <v>104</v>
      </c>
      <c r="D3" s="2" t="s">
        <v>105</v>
      </c>
      <c r="E3" s="2" t="s">
        <v>106</v>
      </c>
    </row>
    <row r="4" spans="1:5" x14ac:dyDescent="0.25">
      <c r="A4" s="20" t="s">
        <v>107</v>
      </c>
      <c r="B4" s="20">
        <v>1</v>
      </c>
      <c r="C4" s="18"/>
      <c r="D4" s="18">
        <f>B4*C4</f>
        <v>0</v>
      </c>
      <c r="E4" s="18">
        <f>D4*12</f>
        <v>0</v>
      </c>
    </row>
    <row r="5" spans="1:5" x14ac:dyDescent="0.25">
      <c r="A5" s="20" t="s">
        <v>108</v>
      </c>
      <c r="B5" s="20">
        <v>12</v>
      </c>
      <c r="C5" s="18">
        <v>93.98</v>
      </c>
      <c r="D5" s="18">
        <f>B5*C5</f>
        <v>1127.76</v>
      </c>
      <c r="E5" s="18">
        <f>D5*12</f>
        <v>13533.119999999999</v>
      </c>
    </row>
    <row r="6" spans="1:5" x14ac:dyDescent="0.25">
      <c r="A6" s="20" t="s">
        <v>109</v>
      </c>
      <c r="B6" s="20">
        <v>12</v>
      </c>
      <c r="C6" s="18">
        <v>93.98</v>
      </c>
      <c r="D6" s="18">
        <f>B6*C6</f>
        <v>1127.76</v>
      </c>
      <c r="E6" s="18">
        <f>D6*12</f>
        <v>13533.119999999999</v>
      </c>
    </row>
    <row r="7" spans="1:5" x14ac:dyDescent="0.25">
      <c r="A7" s="86" t="s">
        <v>110</v>
      </c>
      <c r="B7" s="86"/>
      <c r="C7" s="86"/>
      <c r="D7" s="18">
        <f>SUM(D4:D6)</f>
        <v>2255.52</v>
      </c>
      <c r="E7" s="18">
        <f>SUM(E4:E6)</f>
        <v>27066.239999999998</v>
      </c>
    </row>
    <row r="8" spans="1:5" ht="31.5" x14ac:dyDescent="0.25">
      <c r="A8" s="2" t="s">
        <v>111</v>
      </c>
      <c r="B8" s="2" t="s">
        <v>112</v>
      </c>
      <c r="C8" s="2" t="s">
        <v>113</v>
      </c>
      <c r="D8" s="2" t="s">
        <v>105</v>
      </c>
      <c r="E8" s="2" t="s">
        <v>114</v>
      </c>
    </row>
    <row r="9" spans="1:5" x14ac:dyDescent="0.25">
      <c r="A9" s="21" t="s">
        <v>115</v>
      </c>
      <c r="B9" s="22">
        <v>12758</v>
      </c>
      <c r="C9" s="23">
        <v>0.08</v>
      </c>
      <c r="D9" s="23">
        <f>B9*C9</f>
        <v>1020.64</v>
      </c>
      <c r="E9" s="23">
        <f>D9*12</f>
        <v>12247.68</v>
      </c>
    </row>
    <row r="10" spans="1:5" x14ac:dyDescent="0.25">
      <c r="A10" s="21" t="s">
        <v>116</v>
      </c>
      <c r="B10" s="22">
        <v>29768</v>
      </c>
      <c r="C10" s="23">
        <v>0.65</v>
      </c>
      <c r="D10" s="23">
        <f>B10*C10</f>
        <v>19349.2</v>
      </c>
      <c r="E10" s="23">
        <f>D10*12</f>
        <v>232190.40000000002</v>
      </c>
    </row>
    <row r="11" spans="1:5" x14ac:dyDescent="0.25">
      <c r="A11" s="21" t="s">
        <v>117</v>
      </c>
      <c r="B11" s="22">
        <v>23693</v>
      </c>
      <c r="C11" s="23">
        <v>0.08</v>
      </c>
      <c r="D11" s="23">
        <f>B11*C11</f>
        <v>1895.44</v>
      </c>
      <c r="E11" s="23">
        <f>D11*12</f>
        <v>22745.279999999999</v>
      </c>
    </row>
    <row r="12" spans="1:5" x14ac:dyDescent="0.25">
      <c r="A12" s="21" t="s">
        <v>118</v>
      </c>
      <c r="B12" s="22">
        <v>55283</v>
      </c>
      <c r="C12" s="23">
        <v>0.65</v>
      </c>
      <c r="D12" s="23">
        <f>B12*C12</f>
        <v>35933.950000000004</v>
      </c>
      <c r="E12" s="23">
        <f>D12*12</f>
        <v>431207.4</v>
      </c>
    </row>
    <row r="13" spans="1:5" x14ac:dyDescent="0.25">
      <c r="A13" s="86" t="s">
        <v>119</v>
      </c>
      <c r="B13" s="86"/>
      <c r="C13" s="86"/>
      <c r="D13" s="18">
        <f>SUM(D9:D12)</f>
        <v>58199.23</v>
      </c>
      <c r="E13" s="18">
        <f>SUM(E9:E12)</f>
        <v>698390.76</v>
      </c>
    </row>
    <row r="14" spans="1:5" x14ac:dyDescent="0.25">
      <c r="A14" s="86" t="s">
        <v>120</v>
      </c>
      <c r="B14" s="86"/>
      <c r="C14" s="86"/>
      <c r="D14" s="86"/>
      <c r="E14" s="18">
        <f>E7+E13</f>
        <v>725457</v>
      </c>
    </row>
  </sheetData>
  <mergeCells count="4">
    <mergeCell ref="A1:E1"/>
    <mergeCell ref="A7:C7"/>
    <mergeCell ref="A13:C13"/>
    <mergeCell ref="A14:D14"/>
  </mergeCells>
  <pageMargins left="0.51180555555555496" right="0.51180555555555496" top="0.78749999999999998" bottom="0.78749999999999998" header="0.51180555555555496" footer="0.51180555555555496"/>
  <pageSetup paperSize="9" scale="82" firstPageNumber="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4"/>
  <sheetViews>
    <sheetView view="pageBreakPreview" topLeftCell="A7" zoomScale="60" zoomScaleNormal="100" workbookViewId="0">
      <selection activeCell="E24" sqref="E24"/>
    </sheetView>
  </sheetViews>
  <sheetFormatPr defaultRowHeight="15" x14ac:dyDescent="0.25"/>
  <cols>
    <col min="1" max="5" width="16" customWidth="1"/>
    <col min="6" max="6" width="25.28515625" customWidth="1"/>
    <col min="7" max="1025" width="8.7109375" customWidth="1"/>
  </cols>
  <sheetData>
    <row r="1" spans="1:6" ht="15.75" x14ac:dyDescent="0.25">
      <c r="A1" s="88" t="s">
        <v>121</v>
      </c>
      <c r="B1" s="88"/>
      <c r="C1" s="88"/>
      <c r="D1" s="88"/>
      <c r="E1" s="88"/>
      <c r="F1" s="88"/>
    </row>
    <row r="3" spans="1:6" ht="31.5" x14ac:dyDescent="0.25">
      <c r="A3" s="76" t="s">
        <v>122</v>
      </c>
      <c r="B3" s="76"/>
      <c r="C3" s="76"/>
      <c r="D3" s="76"/>
      <c r="E3" s="76"/>
      <c r="F3" s="2" t="s">
        <v>123</v>
      </c>
    </row>
    <row r="4" spans="1:6" ht="15.75" customHeight="1" x14ac:dyDescent="0.25">
      <c r="A4" s="67" t="s">
        <v>124</v>
      </c>
      <c r="B4" s="67"/>
      <c r="C4" s="67"/>
      <c r="D4" s="67"/>
      <c r="E4" s="67"/>
      <c r="F4" s="7">
        <v>1507.56</v>
      </c>
    </row>
    <row r="5" spans="1:6" ht="15.75" x14ac:dyDescent="0.25">
      <c r="A5" s="68" t="s">
        <v>19</v>
      </c>
      <c r="B5" s="68"/>
      <c r="C5" s="68"/>
      <c r="D5" s="68"/>
      <c r="E5" s="68"/>
      <c r="F5" s="7"/>
    </row>
    <row r="6" spans="1:6" ht="15.75" x14ac:dyDescent="0.25">
      <c r="A6" s="89" t="s">
        <v>125</v>
      </c>
      <c r="B6" s="89"/>
      <c r="C6" s="89"/>
      <c r="D6" s="89"/>
      <c r="E6" s="89"/>
      <c r="F6" s="10">
        <f>SUM(F4:F5)</f>
        <v>1507.56</v>
      </c>
    </row>
    <row r="7" spans="1:6" ht="54" customHeight="1" x14ac:dyDescent="0.25">
      <c r="A7" s="87" t="s">
        <v>126</v>
      </c>
      <c r="B7" s="87"/>
      <c r="C7" s="87"/>
      <c r="D7" s="87"/>
      <c r="E7" s="87"/>
      <c r="F7" s="87"/>
    </row>
    <row r="8" spans="1:6" x14ac:dyDescent="0.25">
      <c r="A8" s="1" t="s">
        <v>22</v>
      </c>
      <c r="B8" s="1"/>
      <c r="C8" s="1"/>
      <c r="D8" s="1"/>
      <c r="E8" s="1"/>
      <c r="F8" s="1"/>
    </row>
    <row r="10" spans="1:6" ht="15.75" customHeight="1" x14ac:dyDescent="0.25">
      <c r="A10" s="73" t="s">
        <v>127</v>
      </c>
      <c r="B10" s="73"/>
      <c r="C10" s="73"/>
      <c r="D10" s="73"/>
      <c r="E10" s="73"/>
      <c r="F10" s="73"/>
    </row>
    <row r="11" spans="1:6" ht="31.5" customHeight="1" x14ac:dyDescent="0.25">
      <c r="A11" s="74" t="s">
        <v>44</v>
      </c>
      <c r="B11" s="74"/>
      <c r="C11" s="74"/>
      <c r="D11" s="3" t="s">
        <v>45</v>
      </c>
      <c r="E11" s="3" t="s">
        <v>46</v>
      </c>
      <c r="F11" s="2" t="s">
        <v>8</v>
      </c>
    </row>
    <row r="12" spans="1:6" ht="15.75" x14ac:dyDescent="0.25">
      <c r="A12" s="74"/>
      <c r="B12" s="74"/>
      <c r="C12" s="74"/>
      <c r="D12" s="4" t="s">
        <v>128</v>
      </c>
      <c r="E12" s="4" t="s">
        <v>129</v>
      </c>
      <c r="F12" s="4" t="s">
        <v>130</v>
      </c>
    </row>
    <row r="13" spans="1:6" ht="15.75" x14ac:dyDescent="0.25">
      <c r="A13" s="82" t="s">
        <v>131</v>
      </c>
      <c r="B13" s="82"/>
      <c r="C13" s="82"/>
      <c r="D13" s="6">
        <v>25</v>
      </c>
      <c r="E13" s="18">
        <v>53.65</v>
      </c>
      <c r="F13" s="10">
        <f>D13*E13</f>
        <v>1341.25</v>
      </c>
    </row>
    <row r="14" spans="1:6" ht="15.75" x14ac:dyDescent="0.25">
      <c r="A14" s="70" t="s">
        <v>132</v>
      </c>
      <c r="B14" s="70"/>
      <c r="C14" s="70"/>
      <c r="D14" s="70"/>
      <c r="E14" s="70"/>
      <c r="F14" s="10">
        <f>F13</f>
        <v>1341.25</v>
      </c>
    </row>
    <row r="15" spans="1:6" ht="45" customHeight="1" x14ac:dyDescent="0.25">
      <c r="A15" s="87" t="s">
        <v>133</v>
      </c>
      <c r="B15" s="87"/>
      <c r="C15" s="87"/>
      <c r="D15" s="87"/>
      <c r="E15" s="87"/>
      <c r="F15" s="87"/>
    </row>
    <row r="16" spans="1:6" ht="15.75" x14ac:dyDescent="0.25">
      <c r="A16" s="1" t="s">
        <v>22</v>
      </c>
      <c r="B16" s="17"/>
      <c r="C16" s="17"/>
      <c r="D16" s="17"/>
      <c r="E16" s="17"/>
      <c r="F16" s="17"/>
    </row>
    <row r="18" spans="1:6" ht="15.75" customHeight="1" x14ac:dyDescent="0.25">
      <c r="A18" s="73" t="s">
        <v>134</v>
      </c>
      <c r="B18" s="73"/>
      <c r="C18" s="73"/>
      <c r="D18" s="73"/>
      <c r="E18" s="73"/>
      <c r="F18" s="73"/>
    </row>
    <row r="19" spans="1:6" ht="31.5" customHeight="1" x14ac:dyDescent="0.25">
      <c r="A19" s="74" t="s">
        <v>44</v>
      </c>
      <c r="B19" s="74"/>
      <c r="C19" s="74"/>
      <c r="D19" s="3" t="s">
        <v>45</v>
      </c>
      <c r="E19" s="3" t="s">
        <v>46</v>
      </c>
      <c r="F19" s="2" t="s">
        <v>8</v>
      </c>
    </row>
    <row r="20" spans="1:6" ht="15.75" x14ac:dyDescent="0.25">
      <c r="A20" s="74"/>
      <c r="B20" s="74"/>
      <c r="C20" s="74"/>
      <c r="D20" s="4" t="s">
        <v>128</v>
      </c>
      <c r="E20" s="4" t="s">
        <v>129</v>
      </c>
      <c r="F20" s="4" t="s">
        <v>130</v>
      </c>
    </row>
    <row r="21" spans="1:6" ht="15.75" x14ac:dyDescent="0.25">
      <c r="A21" s="82" t="s">
        <v>131</v>
      </c>
      <c r="B21" s="82"/>
      <c r="C21" s="82"/>
      <c r="D21" s="6">
        <v>185</v>
      </c>
      <c r="E21" s="18">
        <v>53.65</v>
      </c>
      <c r="F21" s="10">
        <f>D21*E21</f>
        <v>9925.25</v>
      </c>
    </row>
    <row r="22" spans="1:6" ht="15.75" x14ac:dyDescent="0.25">
      <c r="A22" s="70" t="s">
        <v>135</v>
      </c>
      <c r="B22" s="70"/>
      <c r="C22" s="70"/>
      <c r="D22" s="70"/>
      <c r="E22" s="70"/>
      <c r="F22" s="10">
        <f>F21</f>
        <v>9925.25</v>
      </c>
    </row>
    <row r="23" spans="1:6" ht="46.5" customHeight="1" x14ac:dyDescent="0.25">
      <c r="A23" s="87" t="s">
        <v>133</v>
      </c>
      <c r="B23" s="87"/>
      <c r="C23" s="87"/>
      <c r="D23" s="87"/>
      <c r="E23" s="87"/>
      <c r="F23" s="87"/>
    </row>
    <row r="24" spans="1:6" ht="15.75" x14ac:dyDescent="0.25">
      <c r="A24" s="1" t="s">
        <v>22</v>
      </c>
      <c r="B24" s="17"/>
      <c r="C24" s="17"/>
      <c r="D24" s="17"/>
      <c r="E24" s="17"/>
      <c r="F24" s="17"/>
    </row>
  </sheetData>
  <mergeCells count="16">
    <mergeCell ref="A1:F1"/>
    <mergeCell ref="A3:E3"/>
    <mergeCell ref="A4:E4"/>
    <mergeCell ref="A5:E5"/>
    <mergeCell ref="A6:E6"/>
    <mergeCell ref="A7:F7"/>
    <mergeCell ref="A10:F10"/>
    <mergeCell ref="A11:C12"/>
    <mergeCell ref="A13:C13"/>
    <mergeCell ref="A14:E14"/>
    <mergeCell ref="A23:F23"/>
    <mergeCell ref="A15:F15"/>
    <mergeCell ref="A18:F18"/>
    <mergeCell ref="A19:C20"/>
    <mergeCell ref="A21:C21"/>
    <mergeCell ref="A22:E22"/>
  </mergeCells>
  <pageMargins left="0.51180555555555496" right="0.51180555555555496" top="0.78749999999999998" bottom="0.78749999999999998" header="0.51180555555555496" footer="0.51180555555555496"/>
  <pageSetup paperSize="9" scale="80" firstPageNumber="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MK177"/>
  <sheetViews>
    <sheetView tabSelected="1" view="pageBreakPreview" zoomScale="60" zoomScaleNormal="100" workbookViewId="0">
      <selection activeCell="B24" sqref="B24:G24"/>
    </sheetView>
  </sheetViews>
  <sheetFormatPr defaultRowHeight="15" x14ac:dyDescent="0.25"/>
  <cols>
    <col min="1" max="1" width="13" style="24" customWidth="1"/>
    <col min="2" max="2" width="9" style="24" customWidth="1"/>
    <col min="3" max="3" width="13.140625" style="24" customWidth="1"/>
    <col min="4" max="4" width="28.42578125" style="24" customWidth="1"/>
    <col min="5" max="6" width="10.7109375" style="24" customWidth="1"/>
    <col min="7" max="7" width="15.7109375" style="25" customWidth="1"/>
    <col min="8" max="8" width="15.7109375" style="26" customWidth="1"/>
    <col min="9" max="9" width="15.7109375" style="24" customWidth="1"/>
    <col min="10" max="10" width="14.42578125" style="24" customWidth="1"/>
    <col min="11" max="1025" width="9.140625" style="24" customWidth="1"/>
  </cols>
  <sheetData>
    <row r="1" spans="1:13" x14ac:dyDescent="0.25">
      <c r="C1" s="27" t="s">
        <v>136</v>
      </c>
    </row>
    <row r="2" spans="1:13" x14ac:dyDescent="0.25">
      <c r="C2" s="27" t="s">
        <v>137</v>
      </c>
    </row>
    <row r="3" spans="1:13" x14ac:dyDescent="0.25">
      <c r="C3" s="27" t="s">
        <v>138</v>
      </c>
    </row>
    <row r="4" spans="1:13" x14ac:dyDescent="0.25">
      <c r="C4" s="27" t="s">
        <v>139</v>
      </c>
    </row>
    <row r="5" spans="1:13" x14ac:dyDescent="0.25">
      <c r="C5" s="27" t="s">
        <v>140</v>
      </c>
    </row>
    <row r="6" spans="1:13" x14ac:dyDescent="0.25">
      <c r="A6" s="108" t="s">
        <v>141</v>
      </c>
      <c r="B6" s="108"/>
      <c r="C6" s="108"/>
      <c r="D6" s="108"/>
      <c r="E6" s="108"/>
      <c r="F6" s="108"/>
      <c r="G6" s="108"/>
      <c r="H6" s="108"/>
      <c r="I6" s="28"/>
      <c r="J6" s="28"/>
    </row>
    <row r="7" spans="1:13" x14ac:dyDescent="0.25">
      <c r="A7" s="29"/>
      <c r="B7" s="29"/>
      <c r="C7" s="29"/>
      <c r="D7" s="29"/>
      <c r="E7" s="29"/>
      <c r="F7" s="29"/>
      <c r="G7" s="30"/>
      <c r="H7" s="31"/>
      <c r="I7" s="29"/>
      <c r="J7" s="29"/>
    </row>
    <row r="8" spans="1:13" ht="30" customHeight="1" x14ac:dyDescent="0.25">
      <c r="A8" s="113" t="s">
        <v>173</v>
      </c>
      <c r="B8" s="114"/>
      <c r="C8" s="114"/>
      <c r="D8" s="114"/>
      <c r="E8" s="114"/>
      <c r="F8" s="114"/>
      <c r="G8" s="114"/>
      <c r="H8" s="115"/>
      <c r="I8" s="33"/>
      <c r="J8" s="33"/>
    </row>
    <row r="9" spans="1:13" x14ac:dyDescent="0.25">
      <c r="A9" s="34" t="s">
        <v>142</v>
      </c>
      <c r="B9" s="35"/>
      <c r="C9" s="35"/>
      <c r="D9" s="35"/>
      <c r="E9" s="35"/>
      <c r="F9" s="35"/>
      <c r="G9" s="36"/>
      <c r="H9" s="37"/>
      <c r="I9" s="35"/>
      <c r="J9" s="35"/>
    </row>
    <row r="10" spans="1:13" x14ac:dyDescent="0.25">
      <c r="A10" s="34" t="s">
        <v>143</v>
      </c>
      <c r="B10" s="38"/>
      <c r="C10" s="39"/>
      <c r="D10" s="39"/>
      <c r="E10" s="39"/>
      <c r="F10" s="39"/>
      <c r="G10" s="40"/>
      <c r="H10" s="41"/>
      <c r="I10" s="42"/>
      <c r="J10" s="42"/>
    </row>
    <row r="11" spans="1:13" x14ac:dyDescent="0.25">
      <c r="A11" s="34" t="s">
        <v>144</v>
      </c>
      <c r="B11" s="38"/>
      <c r="C11" s="39"/>
      <c r="D11" s="39"/>
      <c r="E11" s="39"/>
      <c r="F11" s="39"/>
      <c r="G11" s="40"/>
      <c r="H11" s="41"/>
      <c r="I11" s="42"/>
      <c r="J11" s="42"/>
      <c r="M11" s="43"/>
    </row>
    <row r="12" spans="1:13" x14ac:dyDescent="0.25">
      <c r="A12" s="34" t="s">
        <v>145</v>
      </c>
      <c r="B12" s="109"/>
      <c r="C12" s="109"/>
      <c r="D12" s="109"/>
      <c r="E12" s="32" t="s">
        <v>146</v>
      </c>
      <c r="F12" s="44"/>
      <c r="G12" s="45"/>
      <c r="H12" s="46"/>
      <c r="I12" s="35"/>
      <c r="J12" s="35"/>
    </row>
    <row r="13" spans="1:13" x14ac:dyDescent="0.25">
      <c r="A13" s="34" t="s">
        <v>147</v>
      </c>
      <c r="B13" s="47"/>
      <c r="C13" s="47"/>
      <c r="D13" s="47"/>
      <c r="E13" s="47"/>
      <c r="F13" s="47"/>
      <c r="G13" s="48"/>
      <c r="H13" s="49"/>
      <c r="I13" s="50"/>
      <c r="J13" s="50"/>
    </row>
    <row r="14" spans="1:13" x14ac:dyDescent="0.25">
      <c r="A14" s="51"/>
      <c r="B14" s="50"/>
      <c r="C14" s="50"/>
      <c r="D14" s="50"/>
      <c r="E14" s="50"/>
      <c r="F14" s="50"/>
      <c r="G14" s="52"/>
      <c r="H14" s="50"/>
      <c r="I14" s="50"/>
      <c r="J14" s="50"/>
    </row>
    <row r="15" spans="1:13" x14ac:dyDescent="0.25">
      <c r="A15" s="51"/>
      <c r="B15" s="50"/>
      <c r="C15" s="50"/>
      <c r="D15" s="50"/>
      <c r="E15" s="50"/>
      <c r="F15" s="50"/>
      <c r="G15" s="52"/>
      <c r="H15" s="50"/>
      <c r="I15" s="50"/>
      <c r="J15" s="50"/>
    </row>
    <row r="16" spans="1:13" x14ac:dyDescent="0.25">
      <c r="A16" s="53" t="s">
        <v>148</v>
      </c>
      <c r="B16" s="110" t="s">
        <v>157</v>
      </c>
      <c r="C16" s="111"/>
      <c r="D16" s="111"/>
      <c r="E16" s="111"/>
      <c r="F16" s="111"/>
      <c r="G16" s="112"/>
      <c r="H16" s="54" t="s">
        <v>149</v>
      </c>
      <c r="I16" s="50"/>
      <c r="J16" s="50"/>
    </row>
    <row r="17" spans="1:10" ht="30" customHeight="1" x14ac:dyDescent="0.25">
      <c r="A17" s="90">
        <v>1</v>
      </c>
      <c r="B17" s="98" t="s">
        <v>161</v>
      </c>
      <c r="C17" s="99"/>
      <c r="D17" s="99"/>
      <c r="E17" s="99"/>
      <c r="F17" s="99"/>
      <c r="G17" s="99"/>
      <c r="H17" s="100"/>
      <c r="I17" s="50"/>
      <c r="J17" s="50"/>
    </row>
    <row r="18" spans="1:10" x14ac:dyDescent="0.25">
      <c r="A18" s="91"/>
      <c r="B18" s="101" t="s">
        <v>158</v>
      </c>
      <c r="C18" s="102"/>
      <c r="D18" s="102"/>
      <c r="E18" s="102"/>
      <c r="F18" s="102"/>
      <c r="G18" s="103"/>
      <c r="H18" s="55">
        <f>'Anexo E'!F6</f>
        <v>1507.56</v>
      </c>
      <c r="I18" s="50"/>
      <c r="J18" s="50"/>
    </row>
    <row r="19" spans="1:10" x14ac:dyDescent="0.25">
      <c r="A19" s="91"/>
      <c r="B19" s="101" t="s">
        <v>159</v>
      </c>
      <c r="C19" s="102"/>
      <c r="D19" s="102"/>
      <c r="E19" s="102"/>
      <c r="F19" s="102"/>
      <c r="G19" s="103"/>
      <c r="H19" s="55">
        <f>Item1!F23</f>
        <v>145316.07</v>
      </c>
      <c r="I19" s="50"/>
      <c r="J19" s="50"/>
    </row>
    <row r="20" spans="1:10" x14ac:dyDescent="0.25">
      <c r="A20" s="91"/>
      <c r="B20" s="101" t="s">
        <v>160</v>
      </c>
      <c r="C20" s="102"/>
      <c r="D20" s="102"/>
      <c r="E20" s="102"/>
      <c r="F20" s="102"/>
      <c r="G20" s="103"/>
      <c r="H20" s="55">
        <f>Item1!F41</f>
        <v>187749.81</v>
      </c>
      <c r="I20" s="50"/>
      <c r="J20" s="50"/>
    </row>
    <row r="21" spans="1:10" x14ac:dyDescent="0.25">
      <c r="A21" s="106"/>
      <c r="B21" s="107" t="s">
        <v>166</v>
      </c>
      <c r="C21" s="104"/>
      <c r="D21" s="104"/>
      <c r="E21" s="104"/>
      <c r="F21" s="104"/>
      <c r="G21" s="105"/>
      <c r="H21" s="55">
        <f>SUM(H18:H20)</f>
        <v>334573.44</v>
      </c>
      <c r="I21" s="50"/>
      <c r="J21" s="50"/>
    </row>
    <row r="22" spans="1:10" ht="60" customHeight="1" x14ac:dyDescent="0.25">
      <c r="A22" s="90">
        <v>2</v>
      </c>
      <c r="B22" s="98" t="s">
        <v>162</v>
      </c>
      <c r="C22" s="99"/>
      <c r="D22" s="99"/>
      <c r="E22" s="99"/>
      <c r="F22" s="99"/>
      <c r="G22" s="99"/>
      <c r="H22" s="100"/>
      <c r="I22" s="50"/>
      <c r="J22" s="50"/>
    </row>
    <row r="23" spans="1:10" x14ac:dyDescent="0.25">
      <c r="A23" s="91"/>
      <c r="B23" s="101" t="s">
        <v>158</v>
      </c>
      <c r="C23" s="102"/>
      <c r="D23" s="102"/>
      <c r="E23" s="102"/>
      <c r="F23" s="102"/>
      <c r="G23" s="103"/>
      <c r="H23" s="55">
        <f>'Anexo E'!F14</f>
        <v>1341.25</v>
      </c>
      <c r="I23" s="50"/>
      <c r="J23" s="50"/>
    </row>
    <row r="24" spans="1:10" x14ac:dyDescent="0.25">
      <c r="A24" s="91"/>
      <c r="B24" s="101" t="s">
        <v>163</v>
      </c>
      <c r="C24" s="102"/>
      <c r="D24" s="102"/>
      <c r="E24" s="102"/>
      <c r="F24" s="102"/>
      <c r="G24" s="103"/>
      <c r="H24" s="55">
        <f>Item2!F27</f>
        <v>78267.989999999991</v>
      </c>
      <c r="I24" s="50"/>
      <c r="J24" s="50"/>
    </row>
    <row r="25" spans="1:10" x14ac:dyDescent="0.25">
      <c r="A25" s="91"/>
      <c r="B25" s="101" t="s">
        <v>164</v>
      </c>
      <c r="C25" s="102"/>
      <c r="D25" s="102"/>
      <c r="E25" s="102"/>
      <c r="F25" s="102"/>
      <c r="G25" s="103"/>
      <c r="H25" s="55">
        <f>Item2!F54</f>
        <v>128529.54999999999</v>
      </c>
      <c r="I25" s="50"/>
      <c r="J25" s="50"/>
    </row>
    <row r="26" spans="1:10" x14ac:dyDescent="0.25">
      <c r="A26" s="106"/>
      <c r="B26" s="107" t="s">
        <v>167</v>
      </c>
      <c r="C26" s="104"/>
      <c r="D26" s="104"/>
      <c r="E26" s="104"/>
      <c r="F26" s="104"/>
      <c r="G26" s="105"/>
      <c r="H26" s="55">
        <f>SUM(H23:H25)</f>
        <v>208138.78999999998</v>
      </c>
      <c r="I26" s="50"/>
      <c r="J26" s="50"/>
    </row>
    <row r="27" spans="1:10" ht="60" customHeight="1" x14ac:dyDescent="0.25">
      <c r="A27" s="90">
        <v>3</v>
      </c>
      <c r="B27" s="98" t="s">
        <v>165</v>
      </c>
      <c r="C27" s="99"/>
      <c r="D27" s="99"/>
      <c r="E27" s="99"/>
      <c r="F27" s="99"/>
      <c r="G27" s="99"/>
      <c r="H27" s="100"/>
      <c r="I27" s="50"/>
      <c r="J27" s="50"/>
    </row>
    <row r="28" spans="1:10" x14ac:dyDescent="0.25">
      <c r="A28" s="91"/>
      <c r="B28" s="101" t="s">
        <v>158</v>
      </c>
      <c r="C28" s="102"/>
      <c r="D28" s="102"/>
      <c r="E28" s="102"/>
      <c r="F28" s="102"/>
      <c r="G28" s="103"/>
      <c r="H28" s="55">
        <f>'Anexo E'!F22</f>
        <v>9925.25</v>
      </c>
      <c r="I28" s="50"/>
      <c r="J28" s="50"/>
    </row>
    <row r="29" spans="1:10" x14ac:dyDescent="0.25">
      <c r="A29" s="91"/>
      <c r="B29" s="101" t="s">
        <v>159</v>
      </c>
      <c r="C29" s="102"/>
      <c r="D29" s="102"/>
      <c r="E29" s="102"/>
      <c r="F29" s="102"/>
      <c r="G29" s="103"/>
      <c r="H29" s="55">
        <f>Item3!F27</f>
        <v>401082.61</v>
      </c>
      <c r="I29" s="50"/>
      <c r="J29" s="50"/>
    </row>
    <row r="30" spans="1:10" x14ac:dyDescent="0.25">
      <c r="A30" s="91"/>
      <c r="B30" s="101" t="s">
        <v>160</v>
      </c>
      <c r="C30" s="102"/>
      <c r="D30" s="102"/>
      <c r="E30" s="102"/>
      <c r="F30" s="102"/>
      <c r="G30" s="103"/>
      <c r="H30" s="55">
        <f>Item3!F55</f>
        <v>708946.72</v>
      </c>
      <c r="I30" s="50"/>
      <c r="J30" s="50"/>
    </row>
    <row r="31" spans="1:10" x14ac:dyDescent="0.25">
      <c r="A31" s="106"/>
      <c r="B31" s="107" t="s">
        <v>168</v>
      </c>
      <c r="C31" s="104"/>
      <c r="D31" s="104"/>
      <c r="E31" s="104"/>
      <c r="F31" s="104"/>
      <c r="G31" s="105"/>
      <c r="H31" s="55">
        <f>SUM(H28:H30)</f>
        <v>1119954.58</v>
      </c>
      <c r="I31" s="50"/>
      <c r="J31" s="50"/>
    </row>
    <row r="32" spans="1:10" ht="30" customHeight="1" x14ac:dyDescent="0.25">
      <c r="A32" s="90">
        <v>4</v>
      </c>
      <c r="B32" s="98" t="s">
        <v>171</v>
      </c>
      <c r="C32" s="99"/>
      <c r="D32" s="99"/>
      <c r="E32" s="99"/>
      <c r="F32" s="99"/>
      <c r="G32" s="99"/>
      <c r="H32" s="100"/>
      <c r="I32" s="50"/>
      <c r="J32" s="50"/>
    </row>
    <row r="33" spans="1:10" x14ac:dyDescent="0.25">
      <c r="A33" s="91"/>
      <c r="B33" s="101" t="s">
        <v>159</v>
      </c>
      <c r="C33" s="102"/>
      <c r="D33" s="102"/>
      <c r="E33" s="102"/>
      <c r="F33" s="102"/>
      <c r="G33" s="103"/>
      <c r="H33" s="55">
        <f>Item4!F15</f>
        <v>394466.52</v>
      </c>
      <c r="I33" s="50"/>
      <c r="J33" s="50"/>
    </row>
    <row r="34" spans="1:10" x14ac:dyDescent="0.25">
      <c r="A34" s="91"/>
      <c r="B34" s="101" t="s">
        <v>160</v>
      </c>
      <c r="C34" s="102"/>
      <c r="D34" s="102"/>
      <c r="E34" s="102"/>
      <c r="F34" s="102"/>
      <c r="G34" s="103"/>
      <c r="H34" s="55">
        <f>Item4!F31</f>
        <v>775630.79999999993</v>
      </c>
      <c r="I34" s="50"/>
      <c r="J34" s="50"/>
    </row>
    <row r="35" spans="1:10" x14ac:dyDescent="0.25">
      <c r="A35" s="91"/>
      <c r="B35" s="107" t="s">
        <v>169</v>
      </c>
      <c r="C35" s="104"/>
      <c r="D35" s="104"/>
      <c r="E35" s="104"/>
      <c r="F35" s="104"/>
      <c r="G35" s="105"/>
      <c r="H35" s="55">
        <f>SUM(H33:H34)</f>
        <v>1170097.3199999998</v>
      </c>
      <c r="I35" s="50"/>
      <c r="J35" s="50"/>
    </row>
    <row r="36" spans="1:10" ht="45" customHeight="1" x14ac:dyDescent="0.25">
      <c r="A36" s="90">
        <v>5</v>
      </c>
      <c r="B36" s="99" t="s">
        <v>172</v>
      </c>
      <c r="C36" s="99"/>
      <c r="D36" s="99"/>
      <c r="E36" s="99"/>
      <c r="F36" s="99"/>
      <c r="G36" s="99"/>
      <c r="H36" s="100"/>
      <c r="I36" s="50"/>
      <c r="J36" s="50"/>
    </row>
    <row r="37" spans="1:10" x14ac:dyDescent="0.25">
      <c r="A37" s="106"/>
      <c r="B37" s="104" t="s">
        <v>170</v>
      </c>
      <c r="C37" s="104"/>
      <c r="D37" s="104"/>
      <c r="E37" s="104"/>
      <c r="F37" s="104"/>
      <c r="G37" s="105"/>
      <c r="H37" s="55">
        <f>Item5!E14</f>
        <v>725457</v>
      </c>
      <c r="I37" s="50"/>
      <c r="J37" s="50"/>
    </row>
    <row r="38" spans="1:10" x14ac:dyDescent="0.25">
      <c r="A38" s="35"/>
      <c r="B38" s="50"/>
      <c r="C38" s="50"/>
      <c r="D38" s="50"/>
      <c r="E38" s="50"/>
      <c r="F38" s="50"/>
      <c r="G38" s="52"/>
      <c r="H38" s="50"/>
      <c r="I38" s="50"/>
      <c r="J38" s="50"/>
    </row>
    <row r="39" spans="1:10" x14ac:dyDescent="0.25">
      <c r="A39" s="51"/>
      <c r="B39" s="56"/>
      <c r="C39" s="56"/>
      <c r="D39" s="56"/>
      <c r="E39" s="56"/>
      <c r="F39" s="56"/>
      <c r="G39" s="57" t="s">
        <v>150</v>
      </c>
      <c r="H39" s="58">
        <f>H21+H26+H31+H35+H37</f>
        <v>3558221.13</v>
      </c>
      <c r="I39" s="50"/>
      <c r="J39" s="50"/>
    </row>
    <row r="40" spans="1:10" x14ac:dyDescent="0.25">
      <c r="A40" s="59"/>
      <c r="B40" s="60"/>
      <c r="C40" s="60"/>
      <c r="D40" s="60"/>
      <c r="E40" s="60"/>
      <c r="F40" s="60"/>
      <c r="G40" s="61"/>
      <c r="H40" s="62"/>
      <c r="I40" s="50"/>
      <c r="J40" s="50"/>
    </row>
    <row r="41" spans="1:10" ht="27.75" customHeight="1" x14ac:dyDescent="0.25">
      <c r="A41" s="92" t="s">
        <v>151</v>
      </c>
      <c r="B41" s="93"/>
      <c r="C41" s="93"/>
      <c r="D41" s="93"/>
      <c r="E41" s="93"/>
      <c r="F41" s="93"/>
      <c r="G41" s="93"/>
      <c r="H41" s="94"/>
      <c r="I41" s="50"/>
      <c r="J41" s="50"/>
    </row>
    <row r="42" spans="1:10" x14ac:dyDescent="0.25">
      <c r="A42" s="95" t="s">
        <v>152</v>
      </c>
      <c r="B42" s="96"/>
      <c r="C42" s="96"/>
      <c r="D42" s="96"/>
      <c r="E42" s="96"/>
      <c r="F42" s="96"/>
      <c r="G42" s="96"/>
      <c r="H42" s="97"/>
      <c r="I42" s="50"/>
      <c r="J42" s="50"/>
    </row>
    <row r="43" spans="1:10" x14ac:dyDescent="0.25">
      <c r="A43" s="95" t="s">
        <v>153</v>
      </c>
      <c r="B43" s="96"/>
      <c r="C43" s="96"/>
      <c r="D43" s="96"/>
      <c r="E43" s="96"/>
      <c r="F43" s="96"/>
      <c r="G43" s="96"/>
      <c r="H43" s="97"/>
      <c r="I43" s="50"/>
      <c r="J43" s="50"/>
    </row>
    <row r="44" spans="1:10" x14ac:dyDescent="0.25">
      <c r="A44" s="95" t="s">
        <v>154</v>
      </c>
      <c r="B44" s="96"/>
      <c r="C44" s="96"/>
      <c r="D44" s="96"/>
      <c r="E44" s="96"/>
      <c r="F44" s="96"/>
      <c r="G44" s="96"/>
      <c r="H44" s="97"/>
      <c r="I44" s="50"/>
      <c r="J44" s="50"/>
    </row>
    <row r="45" spans="1:10" x14ac:dyDescent="0.25">
      <c r="A45" s="95" t="s">
        <v>155</v>
      </c>
      <c r="B45" s="96"/>
      <c r="C45" s="96"/>
      <c r="D45" s="96"/>
      <c r="E45" s="96"/>
      <c r="F45" s="96"/>
      <c r="G45" s="96"/>
      <c r="H45" s="97"/>
      <c r="I45" s="50"/>
      <c r="J45" s="50"/>
    </row>
    <row r="46" spans="1:10" x14ac:dyDescent="0.25">
      <c r="A46" s="95" t="s">
        <v>156</v>
      </c>
      <c r="B46" s="96"/>
      <c r="C46" s="96"/>
      <c r="D46" s="96"/>
      <c r="E46" s="96"/>
      <c r="F46" s="96"/>
      <c r="G46" s="96"/>
      <c r="H46" s="97"/>
      <c r="I46" s="50"/>
      <c r="J46" s="50"/>
    </row>
    <row r="47" spans="1:10" x14ac:dyDescent="0.25">
      <c r="A47" s="63"/>
      <c r="B47" s="64"/>
      <c r="C47" s="64"/>
      <c r="D47" s="64"/>
      <c r="E47" s="64"/>
      <c r="F47" s="64"/>
      <c r="G47" s="65"/>
      <c r="H47" s="66"/>
      <c r="I47" s="50"/>
      <c r="J47" s="50"/>
    </row>
    <row r="48" spans="1:10" x14ac:dyDescent="0.25">
      <c r="I48" s="50"/>
      <c r="J48" s="50"/>
    </row>
    <row r="49" spans="9:10" x14ac:dyDescent="0.25">
      <c r="I49" s="50"/>
      <c r="J49" s="50"/>
    </row>
    <row r="50" spans="9:10" x14ac:dyDescent="0.25">
      <c r="I50" s="50"/>
      <c r="J50" s="50"/>
    </row>
    <row r="51" spans="9:10" x14ac:dyDescent="0.25">
      <c r="I51" s="50"/>
      <c r="J51" s="50"/>
    </row>
    <row r="52" spans="9:10" x14ac:dyDescent="0.25">
      <c r="I52" s="50"/>
      <c r="J52" s="50"/>
    </row>
    <row r="53" spans="9:10" x14ac:dyDescent="0.25">
      <c r="I53" s="50"/>
      <c r="J53" s="50"/>
    </row>
    <row r="54" spans="9:10" x14ac:dyDescent="0.25">
      <c r="I54" s="50"/>
      <c r="J54" s="50"/>
    </row>
    <row r="55" spans="9:10" x14ac:dyDescent="0.25">
      <c r="I55" s="50"/>
      <c r="J55" s="50"/>
    </row>
    <row r="56" spans="9:10" x14ac:dyDescent="0.25">
      <c r="I56" s="50"/>
      <c r="J56" s="50"/>
    </row>
    <row r="57" spans="9:10" ht="60.75" customHeight="1" x14ac:dyDescent="0.25">
      <c r="I57" s="50"/>
      <c r="J57" s="50"/>
    </row>
    <row r="58" spans="9:10" x14ac:dyDescent="0.25">
      <c r="I58" s="50"/>
      <c r="J58" s="50"/>
    </row>
    <row r="59" spans="9:10" x14ac:dyDescent="0.25">
      <c r="I59" s="50"/>
      <c r="J59" s="50"/>
    </row>
    <row r="60" spans="9:10" x14ac:dyDescent="0.25">
      <c r="I60" s="50"/>
      <c r="J60" s="50"/>
    </row>
    <row r="61" spans="9:10" x14ac:dyDescent="0.25">
      <c r="I61" s="50"/>
      <c r="J61" s="50"/>
    </row>
    <row r="62" spans="9:10" x14ac:dyDescent="0.25">
      <c r="I62" s="50"/>
      <c r="J62" s="50"/>
    </row>
    <row r="63" spans="9:10" x14ac:dyDescent="0.25">
      <c r="I63" s="50"/>
      <c r="J63" s="50"/>
    </row>
    <row r="64" spans="9:10" ht="60.75" customHeight="1" x14ac:dyDescent="0.25">
      <c r="I64" s="50"/>
      <c r="J64" s="50"/>
    </row>
    <row r="65" spans="9:10" x14ac:dyDescent="0.25">
      <c r="I65" s="50"/>
      <c r="J65" s="50"/>
    </row>
    <row r="66" spans="9:10" x14ac:dyDescent="0.25">
      <c r="I66" s="50"/>
      <c r="J66" s="50"/>
    </row>
    <row r="67" spans="9:10" x14ac:dyDescent="0.25">
      <c r="I67" s="50"/>
      <c r="J67" s="50"/>
    </row>
    <row r="68" spans="9:10" x14ac:dyDescent="0.25">
      <c r="I68" s="50"/>
      <c r="J68" s="50"/>
    </row>
    <row r="69" spans="9:10" x14ac:dyDescent="0.25">
      <c r="I69" s="50"/>
      <c r="J69" s="50"/>
    </row>
    <row r="70" spans="9:10" ht="60.75" customHeight="1" x14ac:dyDescent="0.25">
      <c r="I70" s="50"/>
      <c r="J70" s="50"/>
    </row>
    <row r="71" spans="9:10" x14ac:dyDescent="0.25">
      <c r="I71" s="50"/>
      <c r="J71" s="50"/>
    </row>
    <row r="72" spans="9:10" x14ac:dyDescent="0.25">
      <c r="I72" s="50"/>
      <c r="J72" s="50"/>
    </row>
    <row r="73" spans="9:10" x14ac:dyDescent="0.25">
      <c r="I73" s="50"/>
      <c r="J73" s="50"/>
    </row>
    <row r="74" spans="9:10" x14ac:dyDescent="0.25">
      <c r="I74" s="50"/>
      <c r="J74" s="50"/>
    </row>
    <row r="75" spans="9:10" x14ac:dyDescent="0.25">
      <c r="I75" s="50"/>
      <c r="J75" s="50"/>
    </row>
    <row r="76" spans="9:10" ht="60.75" customHeight="1" x14ac:dyDescent="0.25">
      <c r="I76" s="50"/>
      <c r="J76" s="50"/>
    </row>
    <row r="77" spans="9:10" x14ac:dyDescent="0.25">
      <c r="I77" s="50"/>
      <c r="J77" s="50"/>
    </row>
    <row r="78" spans="9:10" ht="24.75" customHeight="1" x14ac:dyDescent="0.25">
      <c r="I78" s="50"/>
      <c r="J78" s="50"/>
    </row>
    <row r="79" spans="9:10" ht="24.75" customHeight="1" x14ac:dyDescent="0.25">
      <c r="I79" s="50"/>
      <c r="J79" s="50"/>
    </row>
    <row r="80" spans="9:10" ht="24.75" customHeight="1" x14ac:dyDescent="0.25">
      <c r="I80" s="50"/>
      <c r="J80" s="50"/>
    </row>
    <row r="81" spans="9:10" ht="24.75" customHeight="1" x14ac:dyDescent="0.25">
      <c r="I81" s="50"/>
      <c r="J81" s="50"/>
    </row>
    <row r="82" spans="9:10" ht="24.75" customHeight="1" x14ac:dyDescent="0.25">
      <c r="I82" s="50"/>
      <c r="J82" s="50"/>
    </row>
    <row r="83" spans="9:10" ht="24.75" customHeight="1" x14ac:dyDescent="0.25">
      <c r="I83" s="50"/>
      <c r="J83" s="50"/>
    </row>
    <row r="84" spans="9:10" ht="24.75" customHeight="1" x14ac:dyDescent="0.25">
      <c r="I84" s="50"/>
      <c r="J84" s="50"/>
    </row>
    <row r="85" spans="9:10" ht="24.75" customHeight="1" x14ac:dyDescent="0.25">
      <c r="I85" s="50"/>
      <c r="J85" s="50"/>
    </row>
    <row r="86" spans="9:10" ht="24.75" customHeight="1" x14ac:dyDescent="0.25">
      <c r="I86" s="50"/>
      <c r="J86" s="50"/>
    </row>
    <row r="87" spans="9:10" ht="24.75" customHeight="1" x14ac:dyDescent="0.25">
      <c r="I87" s="50"/>
      <c r="J87" s="50"/>
    </row>
    <row r="88" spans="9:10" ht="24.75" customHeight="1" x14ac:dyDescent="0.25">
      <c r="I88" s="50"/>
      <c r="J88" s="50"/>
    </row>
    <row r="89" spans="9:10" x14ac:dyDescent="0.25">
      <c r="I89" s="50"/>
      <c r="J89" s="50"/>
    </row>
    <row r="90" spans="9:10" ht="60.75" customHeight="1" x14ac:dyDescent="0.25">
      <c r="I90" s="50"/>
      <c r="J90" s="50"/>
    </row>
    <row r="91" spans="9:10" x14ac:dyDescent="0.25">
      <c r="I91" s="50"/>
      <c r="J91" s="50"/>
    </row>
    <row r="92" spans="9:10" ht="24.75" customHeight="1" x14ac:dyDescent="0.25">
      <c r="I92" s="50"/>
      <c r="J92" s="50"/>
    </row>
    <row r="93" spans="9:10" x14ac:dyDescent="0.25">
      <c r="I93" s="50"/>
      <c r="J93" s="50"/>
    </row>
    <row r="94" spans="9:10" ht="60.75" customHeight="1" x14ac:dyDescent="0.25">
      <c r="I94" s="50"/>
      <c r="J94" s="50"/>
    </row>
    <row r="95" spans="9:10" x14ac:dyDescent="0.25">
      <c r="I95" s="50"/>
      <c r="J95" s="50"/>
    </row>
    <row r="96" spans="9:10" ht="12.75" customHeight="1" x14ac:dyDescent="0.25">
      <c r="I96" s="50"/>
      <c r="J96" s="50"/>
    </row>
    <row r="97" spans="9:10" ht="12.75" customHeight="1" x14ac:dyDescent="0.25">
      <c r="I97" s="50"/>
      <c r="J97" s="50"/>
    </row>
    <row r="98" spans="9:10" x14ac:dyDescent="0.25">
      <c r="I98" s="50"/>
      <c r="J98" s="50"/>
    </row>
    <row r="99" spans="9:10" x14ac:dyDescent="0.25">
      <c r="I99" s="56"/>
      <c r="J99" s="56"/>
    </row>
    <row r="100" spans="9:10" x14ac:dyDescent="0.25">
      <c r="I100" s="56"/>
      <c r="J100" s="56"/>
    </row>
    <row r="101" spans="9:10" ht="22.5" customHeight="1" x14ac:dyDescent="0.25">
      <c r="I101" s="56"/>
      <c r="J101" s="56"/>
    </row>
    <row r="102" spans="9:10" ht="12.75" customHeight="1" x14ac:dyDescent="0.25">
      <c r="I102" s="56"/>
      <c r="J102" s="56"/>
    </row>
    <row r="103" spans="9:10" x14ac:dyDescent="0.25">
      <c r="I103" s="56"/>
      <c r="J103" s="56"/>
    </row>
    <row r="104" spans="9:10" x14ac:dyDescent="0.25">
      <c r="I104" s="56"/>
      <c r="J104" s="56"/>
    </row>
    <row r="105" spans="9:10" x14ac:dyDescent="0.25">
      <c r="I105" s="56"/>
      <c r="J105" s="56"/>
    </row>
    <row r="106" spans="9:10" x14ac:dyDescent="0.25">
      <c r="I106" s="56"/>
      <c r="J106" s="56"/>
    </row>
    <row r="107" spans="9:10" x14ac:dyDescent="0.25">
      <c r="I107" s="56"/>
      <c r="J107" s="56"/>
    </row>
    <row r="108" spans="9:10" ht="12.75" customHeight="1" x14ac:dyDescent="0.25">
      <c r="I108" s="56"/>
      <c r="J108" s="56"/>
    </row>
    <row r="109" spans="9:10" ht="22.5" customHeight="1" x14ac:dyDescent="0.25"/>
    <row r="110" spans="9:10" ht="22.5" customHeight="1" x14ac:dyDescent="0.25"/>
    <row r="111" spans="9:10" ht="22.5" customHeight="1" x14ac:dyDescent="0.25"/>
    <row r="116" ht="21.75" customHeight="1" x14ac:dyDescent="0.25"/>
    <row r="136" ht="45" customHeight="1" x14ac:dyDescent="0.25"/>
    <row r="137" ht="45" customHeight="1" x14ac:dyDescent="0.25"/>
    <row r="138" ht="45" customHeight="1" x14ac:dyDescent="0.25"/>
    <row r="142" ht="24.95" customHeight="1" x14ac:dyDescent="0.25"/>
    <row r="143" ht="24.95" customHeight="1" x14ac:dyDescent="0.25"/>
    <row r="144" ht="24.95" customHeight="1" x14ac:dyDescent="0.25"/>
    <row r="145" ht="24.95" customHeight="1" x14ac:dyDescent="0.25"/>
    <row r="155" ht="27" customHeight="1" x14ac:dyDescent="0.25"/>
    <row r="156" ht="27" customHeight="1" x14ac:dyDescent="0.25"/>
    <row r="157" ht="27" customHeight="1" x14ac:dyDescent="0.25"/>
    <row r="161" ht="39.950000000000003" customHeight="1" x14ac:dyDescent="0.25"/>
    <row r="162" ht="39.950000000000003" customHeight="1" x14ac:dyDescent="0.25"/>
    <row r="163" ht="39.950000000000003" customHeight="1" x14ac:dyDescent="0.25"/>
    <row r="164" ht="39.950000000000003" customHeight="1" x14ac:dyDescent="0.25"/>
    <row r="168" ht="42" customHeight="1" x14ac:dyDescent="0.25"/>
    <row r="169" ht="42" customHeight="1" x14ac:dyDescent="0.25"/>
    <row r="170" ht="42" customHeight="1" x14ac:dyDescent="0.25"/>
    <row r="174" ht="39.950000000000003" customHeight="1" x14ac:dyDescent="0.25"/>
    <row r="175" ht="39.950000000000003" customHeight="1" x14ac:dyDescent="0.25"/>
    <row r="176" ht="39.950000000000003" customHeight="1" x14ac:dyDescent="0.25"/>
    <row r="177" ht="39.950000000000003" customHeight="1" x14ac:dyDescent="0.25"/>
  </sheetData>
  <mergeCells count="36">
    <mergeCell ref="B18:G18"/>
    <mergeCell ref="B19:G19"/>
    <mergeCell ref="B20:G20"/>
    <mergeCell ref="B21:G21"/>
    <mergeCell ref="A6:H6"/>
    <mergeCell ref="B12:D12"/>
    <mergeCell ref="B16:G16"/>
    <mergeCell ref="B17:H17"/>
    <mergeCell ref="A17:A21"/>
    <mergeCell ref="A8:H8"/>
    <mergeCell ref="A27:A31"/>
    <mergeCell ref="B27:H27"/>
    <mergeCell ref="B28:G28"/>
    <mergeCell ref="B29:G29"/>
    <mergeCell ref="B30:G30"/>
    <mergeCell ref="B31:G31"/>
    <mergeCell ref="A22:A26"/>
    <mergeCell ref="B22:H22"/>
    <mergeCell ref="B23:G23"/>
    <mergeCell ref="B24:G24"/>
    <mergeCell ref="B25:G25"/>
    <mergeCell ref="B26:G26"/>
    <mergeCell ref="A32:A35"/>
    <mergeCell ref="A41:H41"/>
    <mergeCell ref="A44:H44"/>
    <mergeCell ref="A46:H46"/>
    <mergeCell ref="A43:H43"/>
    <mergeCell ref="A42:H42"/>
    <mergeCell ref="B32:H32"/>
    <mergeCell ref="B33:G33"/>
    <mergeCell ref="B34:G34"/>
    <mergeCell ref="A45:H45"/>
    <mergeCell ref="B36:H36"/>
    <mergeCell ref="B37:G37"/>
    <mergeCell ref="A36:A37"/>
    <mergeCell ref="B35:G35"/>
  </mergeCells>
  <pageMargins left="0.118055555555556" right="0.118055555555556" top="0.39374999999999999" bottom="0.196527777777778" header="0.51180555555555496" footer="0.51180555555555496"/>
  <pageSetup paperSize="9" scale="77" firstPageNumber="0" orientation="portrait" r:id="rId1"/>
  <rowBreaks count="2" manualBreakCount="2">
    <brk id="100" max="16383" man="1"/>
    <brk id="108" max="16383" man="1"/>
  </rowBreaks>
  <drawing r:id="rId2"/>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Planilhas</vt:lpstr>
      </vt:variant>
      <vt:variant>
        <vt:i4>7</vt:i4>
      </vt:variant>
      <vt:variant>
        <vt:lpstr>Intervalos Nomeados</vt:lpstr>
      </vt:variant>
      <vt:variant>
        <vt:i4>8</vt:i4>
      </vt:variant>
    </vt:vector>
  </HeadingPairs>
  <TitlesOfParts>
    <vt:vector size="15" baseType="lpstr">
      <vt:lpstr>Item1</vt:lpstr>
      <vt:lpstr>Item2</vt:lpstr>
      <vt:lpstr>Item3</vt:lpstr>
      <vt:lpstr>Item4</vt:lpstr>
      <vt:lpstr>Item5</vt:lpstr>
      <vt:lpstr>Anexo E</vt:lpstr>
      <vt:lpstr>Proposta</vt:lpstr>
      <vt:lpstr>'Anexo E'!Area_de_impressao</vt:lpstr>
      <vt:lpstr>Item1!Area_de_impressao</vt:lpstr>
      <vt:lpstr>Item2!Area_de_impressao</vt:lpstr>
      <vt:lpstr>Item3!Area_de_impressao</vt:lpstr>
      <vt:lpstr>Item4!Area_de_impressao</vt:lpstr>
      <vt:lpstr>Item5!Area_de_impressao</vt:lpstr>
      <vt:lpstr>Proposta!Area_de_impressao</vt:lpstr>
      <vt:lpstr>Proposta!Titulos_de_impressao</vt:lpstr>
    </vt:vector>
  </TitlesOfParts>
  <Company>Justiça Eleitoral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Marconni Rodrigues de Alcantara Santos</dc:creator>
  <dc:description/>
  <cp:lastModifiedBy>Milena Hereda</cp:lastModifiedBy>
  <cp:revision>0</cp:revision>
  <cp:lastPrinted>2020-07-06T19:54:31Z</cp:lastPrinted>
  <dcterms:created xsi:type="dcterms:W3CDTF">2019-07-12T11:48:29Z</dcterms:created>
  <dcterms:modified xsi:type="dcterms:W3CDTF">2020-08-04T14:43:34Z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Company">
    <vt:lpwstr>Justiça Eleitoral</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